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asa\Desktop\"/>
    </mc:Choice>
  </mc:AlternateContent>
  <xr:revisionPtr revIDLastSave="0" documentId="8_{3440289F-0AE2-4601-BD4B-CCAA3EA4C613}" xr6:coauthVersionLast="47" xr6:coauthVersionMax="47" xr10:uidLastSave="{00000000-0000-0000-0000-000000000000}"/>
  <bookViews>
    <workbookView xWindow="-108" yWindow="-108" windowWidth="23256" windowHeight="12456" xr2:uid="{5CA7443E-1ECD-46B2-A2B9-D99780B83705}"/>
  </bookViews>
  <sheets>
    <sheet name="KLIMT E DODF -ANEXO I" sheetId="1" r:id="rId1"/>
    <sheet name=" RESUMO - ANEXO II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1" l="1"/>
  <c r="E34" i="1"/>
  <c r="D34" i="1"/>
  <c r="C34" i="1"/>
  <c r="C33" i="1"/>
  <c r="M15" i="1"/>
  <c r="N17" i="1"/>
  <c r="L17" i="1"/>
  <c r="K17" i="1"/>
  <c r="O7" i="1"/>
  <c r="M7" i="1"/>
  <c r="M16" i="1"/>
  <c r="M14" i="1"/>
  <c r="O16" i="1"/>
  <c r="O15" i="1"/>
  <c r="O13" i="1"/>
  <c r="O14" i="1"/>
  <c r="M13" i="1"/>
  <c r="M12" i="1"/>
  <c r="M11" i="1"/>
  <c r="M10" i="1"/>
  <c r="M8" i="1"/>
  <c r="M9" i="1"/>
  <c r="O12" i="1"/>
  <c r="O11" i="1"/>
  <c r="O10" i="1"/>
  <c r="O9" i="1"/>
  <c r="O8" i="1"/>
  <c r="O22" i="1"/>
  <c r="J17" i="1"/>
  <c r="E33" i="1"/>
  <c r="D33" i="1"/>
  <c r="O17" i="1" l="1"/>
  <c r="M17" i="1"/>
  <c r="E36" i="1"/>
  <c r="D36" i="1"/>
  <c r="C36" i="1"/>
  <c r="F36" i="1" l="1"/>
  <c r="F35" i="1"/>
  <c r="F34" i="1"/>
  <c r="F33" i="1"/>
  <c r="F32" i="1"/>
  <c r="F31" i="1"/>
  <c r="F30" i="1"/>
  <c r="F29" i="1"/>
  <c r="F12" i="3"/>
  <c r="E12" i="3"/>
  <c r="C12" i="3"/>
  <c r="F11" i="3"/>
  <c r="F10" i="3"/>
  <c r="F9" i="3"/>
  <c r="F8" i="3"/>
  <c r="F7" i="3"/>
  <c r="F6" i="3"/>
  <c r="F5" i="3"/>
  <c r="J24" i="1"/>
  <c r="O23" i="1"/>
  <c r="O21" i="1"/>
  <c r="O24" i="1" s="1"/>
</calcChain>
</file>

<file path=xl/sharedStrings.xml><?xml version="1.0" encoding="utf-8"?>
<sst xmlns="http://schemas.openxmlformats.org/spreadsheetml/2006/main" count="148" uniqueCount="81">
  <si>
    <t>ANEXO I</t>
  </si>
  <si>
    <t>1. DEMONSTRATIVO DE GASTOS COM PUBLICIDADE E PROPAGANDA - PRIMEIRO TRIMESTRE 2026</t>
  </si>
  <si>
    <t xml:space="preserve">1.1 Contrato nº:  32/2019
</t>
  </si>
  <si>
    <t>1.1.1 AGÊNCIA: KLIMT AGÊNCIA DE PUBLICIDADE, CNPJ: 10.365.754/0001-07</t>
  </si>
  <si>
    <t>FINALIDADE</t>
  </si>
  <si>
    <t>CAMPANHA</t>
  </si>
  <si>
    <t>VEÍCULO</t>
  </si>
  <si>
    <t>PERÍODO DE EXECUÇÃO</t>
  </si>
  <si>
    <t>SUBCONTRATADO</t>
  </si>
  <si>
    <t>CNPJ</t>
  </si>
  <si>
    <t>NF AGÊNCIA</t>
  </si>
  <si>
    <t>DT EMISSÃO</t>
  </si>
  <si>
    <t>VEICULAÇÃO (a)</t>
  </si>
  <si>
    <t>PRODUÇÃO (b)</t>
  </si>
  <si>
    <t>GLOSAS (c)</t>
  </si>
  <si>
    <t>TRIBUTOS (d)</t>
  </si>
  <si>
    <t>COMISSÃO DA AGÊNCIA (e)</t>
  </si>
  <si>
    <t>TOTAL DESPESA (a+b-c+e)</t>
  </si>
  <si>
    <t>IINSTITUCIONAL</t>
  </si>
  <si>
    <t xml:space="preserve">IINSTITUCIONAL </t>
  </si>
  <si>
    <t>AVISO DE ABERTURA DE LICITAÇÃO - PREGAO ELETRONICO Nº 06/2025</t>
  </si>
  <si>
    <t xml:space="preserve"> EDITORA JORNAL DE BRASILIA LTDA</t>
  </si>
  <si>
    <t>8.337.317/0001-20</t>
  </si>
  <si>
    <t>Produção de Copos e Cordões Personalizados</t>
  </si>
  <si>
    <t xml:space="preserve">PRESS SERVICOS PERSONALIZADOS LTDA
</t>
  </si>
  <si>
    <t>22.705.710/0001-50</t>
  </si>
  <si>
    <t xml:space="preserve">  -    </t>
  </si>
  <si>
    <t>Produção de VT Água não é confete</t>
  </si>
  <si>
    <t xml:space="preserve">TAXI PRODUCAO E COMUNICACAO LTDA
</t>
  </si>
  <si>
    <t xml:space="preserve">10.937.528/0001-45
</t>
  </si>
  <si>
    <t xml:space="preserve"> 64.529.083 FERNANDA COSTA ALVES</t>
  </si>
  <si>
    <t>64.529.083/0001-93</t>
  </si>
  <si>
    <t>Produção de Cobertura de vídeo</t>
  </si>
  <si>
    <t>TAXI PRODUCAO E COMUNICACAO LTDA</t>
  </si>
  <si>
    <t>10.937.528/0001-45</t>
  </si>
  <si>
    <t>Produção de Cobertura Fotográfica</t>
  </si>
  <si>
    <t>64.529.083 FERNANDA COSTA ALVES</t>
  </si>
  <si>
    <t>AUDIÊNCIA PÚBLICA</t>
  </si>
  <si>
    <t>09, 11 E 12/02/2026</t>
  </si>
  <si>
    <t>08.337.317/0001-20</t>
  </si>
  <si>
    <t>VEICULAÇÃO EVENTO COPA DAS ÁGUAS - 2026 ADASA - Conforme PI 11</t>
  </si>
  <si>
    <t>18/02 a 22/02/2026</t>
  </si>
  <si>
    <t>BRASILIA SUPER RADIO FM LTDA</t>
  </si>
  <si>
    <t>00.531.699/0001-16</t>
  </si>
  <si>
    <t>VEICULAÇÃO PROJETO COPA DAS ÁGUAS - 2026 ADASA - Conforme PI 12</t>
  </si>
  <si>
    <t>14/02 a 22/02/2026</t>
  </si>
  <si>
    <t>RADIO E TELEVISAO BANDEIRANTES S.A</t>
  </si>
  <si>
    <t xml:space="preserve">60.509.239/0007-09
</t>
  </si>
  <si>
    <t>PRODUÇÃO</t>
  </si>
  <si>
    <t>KLIMT - AGENCIA DE PUBLICIDADE LTDA</t>
  </si>
  <si>
    <t>10.365.754/0001-07</t>
  </si>
  <si>
    <t>VEICULAÇÃO EVENTO COPA DAS ÁGUAS - 2026 ADASA - Conforme PI 15</t>
  </si>
  <si>
    <t>ASA BRANCA RADIODIFUSAO S.A</t>
  </si>
  <si>
    <t>02.388.498/0001-37</t>
  </si>
  <si>
    <t>TOTAL</t>
  </si>
  <si>
    <t>1.2 Contrato nº 11/2020</t>
  </si>
  <si>
    <t xml:space="preserve"> </t>
  </si>
  <si>
    <t>1.2.1 CONTRATADO: Secretaria de Estado da Casa Civil-  CNPJ 09.639.459/0001-05</t>
  </si>
  <si>
    <t>Publicidade legal</t>
  </si>
  <si>
    <t>DODF</t>
  </si>
  <si>
    <t>NÃO</t>
  </si>
  <si>
    <t>Publicidade Legal</t>
  </si>
  <si>
    <t>ANEXO II</t>
  </si>
  <si>
    <t>2. RESUMO GERAL - SALDOS E DESPESAS COM PUBLICIDADE LIQUIDADAS no 1º TRIMESTRE DE 2026</t>
  </si>
  <si>
    <t>RESUMO GERAL</t>
  </si>
  <si>
    <t>Publicidade Institucional</t>
  </si>
  <si>
    <t>Publicidade de Utilidade Pública</t>
  </si>
  <si>
    <t>1. Dotação Orçamentária  Autorizada (2026)</t>
  </si>
  <si>
    <t>2. Empenhado (até o trimeste)</t>
  </si>
  <si>
    <t>3a. Liquidado (no trimestre)</t>
  </si>
  <si>
    <t>3b. Liquidado acumulado</t>
  </si>
  <si>
    <t>4. Crédito Orç. Disponível (2026)</t>
  </si>
  <si>
    <t>5. Saldo de empenho 2026</t>
  </si>
  <si>
    <t>6. Restos à Pagar RP(2025) acumulado</t>
  </si>
  <si>
    <t>7. Total liquidado 2026 com RP (2025)</t>
  </si>
  <si>
    <t>2. RESUMO GERAL - SALDOS E DESPESAS COM PUBLICIDADE LIQUIDADAS no 1º TRIMESTRE DE 2021</t>
  </si>
  <si>
    <t>1. Dotação Orçamentária (2020)</t>
  </si>
  <si>
    <t>4. Crédito Orç. Disponível (2020)</t>
  </si>
  <si>
    <t>5. Saldo de empenho 2020</t>
  </si>
  <si>
    <t>6. Restos à Pagar RP(2019) acumulado</t>
  </si>
  <si>
    <t>7. Total liquidado 2020 com RP (2019)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</si>
</sst>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sz val="8"/>
      <color rgb="FF000000"/>
      <name val="Calibri"/>
      <family val="2"/>
    </font>
    <font>
      <sz val="8"/>
      <name val="Calibri"/>
      <family val="2"/>
      <scheme val="minor"/>
    </font>
    <font>
      <sz val="8"/>
      <name val="Calibri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9">
    <xf numFmtId="0" fontId="0" fillId="0" borderId="0" xfId="0"/>
    <xf numFmtId="0" fontId="1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vertical="center" wrapText="1"/>
    </xf>
    <xf numFmtId="43" fontId="0" fillId="0" borderId="0" xfId="0" applyNumberFormat="1"/>
    <xf numFmtId="4" fontId="0" fillId="0" borderId="0" xfId="0" applyNumberFormat="1"/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justify" vertical="center" wrapText="1"/>
    </xf>
    <xf numFmtId="43" fontId="4" fillId="0" borderId="1" xfId="1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/>
    </xf>
    <xf numFmtId="0" fontId="5" fillId="0" borderId="0" xfId="0" applyFont="1"/>
    <xf numFmtId="43" fontId="4" fillId="0" borderId="1" xfId="0" applyNumberFormat="1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wrapText="1"/>
    </xf>
    <xf numFmtId="4" fontId="4" fillId="0" borderId="1" xfId="0" applyNumberFormat="1" applyFont="1" applyBorder="1" applyAlignment="1">
      <alignment horizontal="right" wrapText="1"/>
    </xf>
    <xf numFmtId="4" fontId="4" fillId="0" borderId="1" xfId="0" applyNumberFormat="1" applyFont="1" applyBorder="1" applyAlignment="1">
      <alignment horizontal="justify" wrapText="1"/>
    </xf>
    <xf numFmtId="0" fontId="4" fillId="0" borderId="2" xfId="0" applyFont="1" applyBorder="1" applyAlignment="1">
      <alignment horizontal="justify" wrapText="1"/>
    </xf>
    <xf numFmtId="0" fontId="6" fillId="0" borderId="2" xfId="0" applyFont="1" applyBorder="1" applyAlignment="1">
      <alignment horizontal="justify" wrapText="1"/>
    </xf>
    <xf numFmtId="4" fontId="6" fillId="0" borderId="2" xfId="0" applyNumberFormat="1" applyFont="1" applyBorder="1" applyAlignment="1">
      <alignment horizontal="right" wrapText="1"/>
    </xf>
    <xf numFmtId="0" fontId="4" fillId="0" borderId="1" xfId="0" applyFont="1" applyBorder="1" applyAlignment="1">
      <alignment horizontal="center" wrapText="1"/>
    </xf>
    <xf numFmtId="17" fontId="4" fillId="0" borderId="1" xfId="0" applyNumberFormat="1" applyFont="1" applyBorder="1" applyAlignment="1">
      <alignment horizontal="center" wrapText="1"/>
    </xf>
    <xf numFmtId="0" fontId="4" fillId="0" borderId="1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/>
    </xf>
    <xf numFmtId="0" fontId="13" fillId="0" borderId="0" xfId="0" applyFont="1"/>
    <xf numFmtId="14" fontId="8" fillId="0" borderId="10" xfId="0" applyNumberFormat="1" applyFont="1" applyBorder="1" applyAlignment="1">
      <alignment horizontal="center" vertical="center"/>
    </xf>
    <xf numFmtId="14" fontId="8" fillId="2" borderId="1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4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14" fontId="8" fillId="0" borderId="17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/>
    </xf>
    <xf numFmtId="4" fontId="5" fillId="0" borderId="14" xfId="0" applyNumberFormat="1" applyFont="1" applyBorder="1" applyAlignment="1">
      <alignment horizontal="right" vertical="center"/>
    </xf>
    <xf numFmtId="4" fontId="5" fillId="0" borderId="7" xfId="0" applyNumberFormat="1" applyFont="1" applyBorder="1" applyAlignment="1">
      <alignment horizontal="right" vertical="center"/>
    </xf>
    <xf numFmtId="4" fontId="8" fillId="3" borderId="12" xfId="0" applyNumberFormat="1" applyFont="1" applyFill="1" applyBorder="1" applyAlignment="1">
      <alignment horizontal="right" vertical="center" wrapText="1"/>
    </xf>
    <xf numFmtId="4" fontId="8" fillId="3" borderId="11" xfId="0" applyNumberFormat="1" applyFont="1" applyFill="1" applyBorder="1" applyAlignment="1">
      <alignment horizontal="right" vertical="center" wrapText="1"/>
    </xf>
    <xf numFmtId="4" fontId="5" fillId="0" borderId="13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5" fillId="0" borderId="9" xfId="0" applyFont="1" applyBorder="1" applyAlignment="1">
      <alignment horizontal="left" vertical="center" wrapText="1"/>
    </xf>
    <xf numFmtId="0" fontId="11" fillId="2" borderId="9" xfId="0" applyFont="1" applyFill="1" applyBorder="1" applyAlignment="1">
      <alignment horizontal="center" vertical="center"/>
    </xf>
    <xf numFmtId="0" fontId="5" fillId="0" borderId="13" xfId="0" applyFont="1" applyBorder="1" applyAlignment="1">
      <alignment vertical="center" wrapText="1"/>
    </xf>
    <xf numFmtId="0" fontId="5" fillId="0" borderId="10" xfId="0" applyFont="1" applyBorder="1" applyAlignment="1">
      <alignment vertical="center"/>
    </xf>
    <xf numFmtId="0" fontId="5" fillId="0" borderId="18" xfId="0" applyFont="1" applyBorder="1" applyAlignment="1">
      <alignment horizontal="lef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3" fontId="4" fillId="2" borderId="2" xfId="0" applyNumberFormat="1" applyFont="1" applyFill="1" applyBorder="1" applyAlignment="1">
      <alignment horizontal="right" vertical="center" wrapText="1"/>
    </xf>
    <xf numFmtId="43" fontId="8" fillId="3" borderId="12" xfId="0" applyNumberFormat="1" applyFont="1" applyFill="1" applyBorder="1" applyAlignment="1">
      <alignment horizontal="right" vertical="center" wrapText="1"/>
    </xf>
    <xf numFmtId="43" fontId="4" fillId="2" borderId="1" xfId="1" applyFont="1" applyFill="1" applyBorder="1" applyAlignment="1">
      <alignment horizontal="right" vertical="center"/>
    </xf>
    <xf numFmtId="43" fontId="8" fillId="3" borderId="11" xfId="0" applyNumberFormat="1" applyFont="1" applyFill="1" applyBorder="1" applyAlignment="1">
      <alignment horizontal="right" vertical="center" wrapText="1"/>
    </xf>
    <xf numFmtId="43" fontId="5" fillId="0" borderId="13" xfId="0" applyNumberFormat="1" applyFont="1" applyBorder="1" applyAlignment="1">
      <alignment horizontal="right" vertical="center"/>
    </xf>
    <xf numFmtId="0" fontId="12" fillId="3" borderId="1" xfId="0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right" vertical="center"/>
    </xf>
    <xf numFmtId="0" fontId="5" fillId="0" borderId="13" xfId="0" applyFont="1" applyBorder="1" applyAlignment="1">
      <alignment vertical="center"/>
    </xf>
    <xf numFmtId="0" fontId="12" fillId="3" borderId="20" xfId="0" applyFont="1" applyFill="1" applyBorder="1" applyAlignment="1">
      <alignment horizontal="center" vertical="center"/>
    </xf>
    <xf numFmtId="43" fontId="4" fillId="2" borderId="5" xfId="0" applyNumberFormat="1" applyFont="1" applyFill="1" applyBorder="1" applyAlignment="1">
      <alignment horizontal="right" vertical="center" wrapText="1"/>
    </xf>
    <xf numFmtId="43" fontId="4" fillId="2" borderId="13" xfId="1" applyFont="1" applyFill="1" applyBorder="1" applyAlignment="1">
      <alignment horizontal="right" vertical="center"/>
    </xf>
    <xf numFmtId="43" fontId="7" fillId="0" borderId="6" xfId="0" applyNumberFormat="1" applyFont="1" applyBorder="1" applyAlignment="1">
      <alignment horizontal="right" vertical="center"/>
    </xf>
    <xf numFmtId="0" fontId="5" fillId="0" borderId="13" xfId="0" applyFont="1" applyBorder="1" applyAlignment="1">
      <alignment horizontal="left" vertical="center" wrapText="1"/>
    </xf>
    <xf numFmtId="4" fontId="8" fillId="3" borderId="20" xfId="0" applyNumberFormat="1" applyFont="1" applyFill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43" fontId="5" fillId="0" borderId="7" xfId="0" applyNumberFormat="1" applyFont="1" applyBorder="1" applyAlignment="1">
      <alignment horizontal="right" vertical="center"/>
    </xf>
    <xf numFmtId="4" fontId="8" fillId="3" borderId="0" xfId="0" applyNumberFormat="1" applyFont="1" applyFill="1" applyAlignment="1">
      <alignment horizontal="right" vertical="center"/>
    </xf>
    <xf numFmtId="4" fontId="8" fillId="3" borderId="7" xfId="0" applyNumberFormat="1" applyFont="1" applyFill="1" applyBorder="1" applyAlignment="1">
      <alignment horizontal="right" vertical="center"/>
    </xf>
    <xf numFmtId="14" fontId="8" fillId="0" borderId="21" xfId="0" applyNumberFormat="1" applyFont="1" applyBorder="1" applyAlignment="1">
      <alignment horizontal="center" vertical="center"/>
    </xf>
    <xf numFmtId="4" fontId="8" fillId="3" borderId="13" xfId="0" applyNumberFormat="1" applyFont="1" applyFill="1" applyBorder="1" applyAlignment="1">
      <alignment horizontal="right" vertical="center"/>
    </xf>
    <xf numFmtId="4" fontId="8" fillId="3" borderId="14" xfId="0" applyNumberFormat="1" applyFont="1" applyFill="1" applyBorder="1" applyAlignment="1">
      <alignment horizontal="right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7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43" fontId="7" fillId="0" borderId="1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14" fontId="8" fillId="2" borderId="12" xfId="0" applyNumberFormat="1" applyFont="1" applyFill="1" applyBorder="1" applyAlignment="1">
      <alignment vertical="center" wrapText="1"/>
    </xf>
    <xf numFmtId="4" fontId="5" fillId="0" borderId="10" xfId="0" applyNumberFormat="1" applyFont="1" applyBorder="1" applyAlignment="1">
      <alignment horizontal="right" vertical="center"/>
    </xf>
    <xf numFmtId="43" fontId="4" fillId="2" borderId="6" xfId="0" applyNumberFormat="1" applyFont="1" applyFill="1" applyBorder="1" applyAlignment="1">
      <alignment horizontal="right" vertical="center" wrapText="1"/>
    </xf>
    <xf numFmtId="43" fontId="4" fillId="2" borderId="10" xfId="1" applyFont="1" applyFill="1" applyBorder="1" applyAlignment="1">
      <alignment horizontal="right" vertical="center"/>
    </xf>
    <xf numFmtId="0" fontId="4" fillId="0" borderId="9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4" fontId="5" fillId="0" borderId="0" xfId="0" applyNumberFormat="1" applyFont="1"/>
    <xf numFmtId="4" fontId="5" fillId="0" borderId="3" xfId="0" applyNumberFormat="1" applyFont="1" applyBorder="1"/>
    <xf numFmtId="0" fontId="7" fillId="0" borderId="2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B2C5C-E20C-4CE7-9239-D2A92CE47D25}">
  <sheetPr>
    <pageSetUpPr fitToPage="1"/>
  </sheetPr>
  <dimension ref="B1:R36"/>
  <sheetViews>
    <sheetView tabSelected="1" workbookViewId="0">
      <selection activeCell="R8" sqref="R8"/>
    </sheetView>
  </sheetViews>
  <sheetFormatPr defaultRowHeight="14.4" x14ac:dyDescent="0.3"/>
  <cols>
    <col min="1" max="1" width="4.88671875" customWidth="1"/>
    <col min="2" max="2" width="14.44140625" style="3" customWidth="1"/>
    <col min="3" max="3" width="14.33203125" style="3" customWidth="1"/>
    <col min="4" max="4" width="17.6640625" customWidth="1"/>
    <col min="5" max="5" width="15.88671875" style="3" customWidth="1"/>
    <col min="6" max="6" width="16.88671875" style="3" customWidth="1"/>
    <col min="7" max="7" width="15.33203125" style="3" customWidth="1"/>
    <col min="8" max="8" width="8.33203125" style="3" customWidth="1"/>
    <col min="9" max="9" width="9.44140625" style="3" customWidth="1"/>
    <col min="10" max="10" width="12.44140625" style="3" customWidth="1"/>
    <col min="11" max="11" width="11.44140625" style="3" customWidth="1"/>
    <col min="12" max="12" width="9" style="3" customWidth="1"/>
    <col min="13" max="13" width="14.6640625" bestFit="1" customWidth="1"/>
    <col min="14" max="14" width="11.5546875" style="3" customWidth="1"/>
    <col min="15" max="15" width="12.33203125" style="3" customWidth="1"/>
    <col min="16" max="16" width="17.88671875" customWidth="1"/>
    <col min="17" max="17" width="21.5546875" customWidth="1"/>
    <col min="18" max="18" width="11.109375" customWidth="1"/>
    <col min="19" max="20" width="10.88671875" bestFit="1" customWidth="1"/>
    <col min="21" max="21" width="12.33203125" customWidth="1"/>
  </cols>
  <sheetData>
    <row r="1" spans="2:17" x14ac:dyDescent="0.3">
      <c r="B1" s="2" t="s">
        <v>0</v>
      </c>
    </row>
    <row r="2" spans="2:17" ht="60" customHeight="1" x14ac:dyDescent="0.3">
      <c r="B2" s="101" t="s">
        <v>1</v>
      </c>
      <c r="C2" s="101"/>
    </row>
    <row r="3" spans="2:17" ht="26.25" customHeight="1" x14ac:dyDescent="0.3">
      <c r="B3" s="4" t="s">
        <v>2</v>
      </c>
    </row>
    <row r="4" spans="2:17" ht="44.25" customHeight="1" x14ac:dyDescent="0.3">
      <c r="B4" s="102" t="s">
        <v>3</v>
      </c>
      <c r="C4" s="103"/>
    </row>
    <row r="5" spans="2:17" ht="36" customHeight="1" x14ac:dyDescent="0.3">
      <c r="B5" s="42" t="s">
        <v>4</v>
      </c>
      <c r="C5" s="86" t="s">
        <v>5</v>
      </c>
      <c r="D5" s="86" t="s">
        <v>6</v>
      </c>
      <c r="E5" s="87" t="s">
        <v>7</v>
      </c>
      <c r="F5" s="26" t="s">
        <v>8</v>
      </c>
      <c r="G5" s="42" t="s">
        <v>9</v>
      </c>
      <c r="H5" s="86" t="s">
        <v>10</v>
      </c>
      <c r="I5" s="87" t="s">
        <v>11</v>
      </c>
      <c r="J5" s="42" t="s">
        <v>12</v>
      </c>
      <c r="K5" s="86" t="s">
        <v>13</v>
      </c>
      <c r="L5" s="87" t="s">
        <v>14</v>
      </c>
      <c r="M5" s="42" t="s">
        <v>15</v>
      </c>
      <c r="N5" s="86" t="s">
        <v>16</v>
      </c>
      <c r="O5" s="87" t="s">
        <v>17</v>
      </c>
    </row>
    <row r="6" spans="2:17" ht="36" customHeight="1" x14ac:dyDescent="0.3">
      <c r="B6" s="61" t="s">
        <v>18</v>
      </c>
      <c r="C6" s="94" t="s">
        <v>19</v>
      </c>
      <c r="D6" s="14" t="s">
        <v>20</v>
      </c>
      <c r="E6" s="95">
        <v>45979</v>
      </c>
      <c r="F6" s="14" t="s">
        <v>21</v>
      </c>
      <c r="G6" s="14" t="s">
        <v>22</v>
      </c>
      <c r="H6" s="14">
        <v>1982</v>
      </c>
      <c r="I6" s="95">
        <v>46014</v>
      </c>
      <c r="J6" s="96">
        <v>1458.69</v>
      </c>
      <c r="K6" s="41"/>
      <c r="L6" s="41"/>
      <c r="M6" s="97">
        <v>105.75</v>
      </c>
      <c r="N6" s="97">
        <v>364.67</v>
      </c>
      <c r="O6" s="58">
        <f>J6+K6+N6</f>
        <v>1823.3600000000001</v>
      </c>
    </row>
    <row r="7" spans="2:17" ht="39" customHeight="1" x14ac:dyDescent="0.3">
      <c r="B7" s="61" t="s">
        <v>18</v>
      </c>
      <c r="C7" s="94" t="s">
        <v>19</v>
      </c>
      <c r="D7" s="88" t="s">
        <v>23</v>
      </c>
      <c r="E7" s="31">
        <v>46077</v>
      </c>
      <c r="F7" s="89" t="s">
        <v>24</v>
      </c>
      <c r="G7" s="53" t="s">
        <v>25</v>
      </c>
      <c r="H7" s="28">
        <v>2046</v>
      </c>
      <c r="I7" s="90">
        <v>46077</v>
      </c>
      <c r="J7" s="91">
        <v>0</v>
      </c>
      <c r="K7" s="46">
        <v>13200</v>
      </c>
      <c r="L7" s="92" t="s">
        <v>26</v>
      </c>
      <c r="M7" s="93">
        <f>0.07+0.06+264+633.6</f>
        <v>897.73</v>
      </c>
      <c r="N7" s="57">
        <v>1.32</v>
      </c>
      <c r="O7" s="58">
        <f>J7+K7+N7</f>
        <v>13201.32</v>
      </c>
    </row>
    <row r="8" spans="2:17" ht="48.75" customHeight="1" x14ac:dyDescent="0.3">
      <c r="B8" s="61" t="s">
        <v>18</v>
      </c>
      <c r="C8" s="94" t="s">
        <v>19</v>
      </c>
      <c r="D8" s="39" t="s">
        <v>27</v>
      </c>
      <c r="E8" s="40">
        <v>46077</v>
      </c>
      <c r="F8" s="82" t="s">
        <v>28</v>
      </c>
      <c r="G8" s="52" t="s">
        <v>29</v>
      </c>
      <c r="H8" s="27">
        <v>2047</v>
      </c>
      <c r="I8" s="32">
        <v>46077</v>
      </c>
      <c r="J8" s="43">
        <v>0</v>
      </c>
      <c r="K8" s="47">
        <v>39300</v>
      </c>
      <c r="L8" s="56" t="s">
        <v>26</v>
      </c>
      <c r="M8" s="58">
        <f>0.2+0.19+1320.48</f>
        <v>1320.8700000000001</v>
      </c>
      <c r="N8" s="59">
        <v>3.93</v>
      </c>
      <c r="O8" s="58">
        <f>J8+K8+N8</f>
        <v>39303.93</v>
      </c>
    </row>
    <row r="9" spans="2:17" ht="48" customHeight="1" x14ac:dyDescent="0.3">
      <c r="B9" s="61" t="s">
        <v>18</v>
      </c>
      <c r="C9" s="94" t="s">
        <v>19</v>
      </c>
      <c r="D9" s="54" t="s">
        <v>30</v>
      </c>
      <c r="E9" s="40">
        <v>46077</v>
      </c>
      <c r="F9" s="82" t="s">
        <v>30</v>
      </c>
      <c r="G9" s="33" t="s">
        <v>31</v>
      </c>
      <c r="H9" s="51">
        <v>2048</v>
      </c>
      <c r="I9" s="40">
        <v>46077</v>
      </c>
      <c r="J9" s="44">
        <v>0</v>
      </c>
      <c r="K9" s="48">
        <v>15200</v>
      </c>
      <c r="L9" s="56" t="s">
        <v>26</v>
      </c>
      <c r="M9" s="58">
        <f>0.08+0.07</f>
        <v>0.15000000000000002</v>
      </c>
      <c r="N9" s="60">
        <v>1.52</v>
      </c>
      <c r="O9" s="68">
        <f t="shared" ref="O9:O16" si="0">J9+K9+N9</f>
        <v>15201.52</v>
      </c>
      <c r="P9" s="5"/>
    </row>
    <row r="10" spans="2:17" ht="41.25" customHeight="1" x14ac:dyDescent="0.3">
      <c r="B10" s="61" t="s">
        <v>18</v>
      </c>
      <c r="C10" s="94" t="s">
        <v>19</v>
      </c>
      <c r="D10" s="70" t="s">
        <v>32</v>
      </c>
      <c r="E10" s="40">
        <v>46077</v>
      </c>
      <c r="F10" s="82" t="s">
        <v>33</v>
      </c>
      <c r="G10" s="53" t="s">
        <v>34</v>
      </c>
      <c r="H10" s="29">
        <v>2049</v>
      </c>
      <c r="I10" s="40">
        <v>46077</v>
      </c>
      <c r="J10" s="45">
        <v>0</v>
      </c>
      <c r="K10" s="55">
        <v>38500</v>
      </c>
      <c r="L10" s="56" t="s">
        <v>26</v>
      </c>
      <c r="M10" s="58">
        <f>0.19+0.18+1293.6</f>
        <v>1293.9699999999998</v>
      </c>
      <c r="N10" s="73">
        <v>3.85</v>
      </c>
      <c r="O10" s="58">
        <f t="shared" si="0"/>
        <v>38503.85</v>
      </c>
      <c r="Q10" s="6"/>
    </row>
    <row r="11" spans="2:17" ht="45" customHeight="1" x14ac:dyDescent="0.3">
      <c r="B11" s="61" t="s">
        <v>18</v>
      </c>
      <c r="C11" s="94" t="s">
        <v>19</v>
      </c>
      <c r="D11" s="39" t="s">
        <v>35</v>
      </c>
      <c r="E11" s="40">
        <v>46077</v>
      </c>
      <c r="F11" s="82" t="s">
        <v>36</v>
      </c>
      <c r="G11" s="33" t="s">
        <v>31</v>
      </c>
      <c r="H11" s="25">
        <v>2050</v>
      </c>
      <c r="I11" s="40">
        <v>46077</v>
      </c>
      <c r="J11" s="45">
        <v>0</v>
      </c>
      <c r="K11" s="55">
        <v>10493</v>
      </c>
      <c r="L11" s="56" t="s">
        <v>26</v>
      </c>
      <c r="M11" s="58">
        <f>0.05+0.05</f>
        <v>0.1</v>
      </c>
      <c r="N11" s="73">
        <v>1.05</v>
      </c>
      <c r="O11" s="68">
        <f t="shared" si="0"/>
        <v>10494.05</v>
      </c>
      <c r="P11" s="72"/>
    </row>
    <row r="12" spans="2:17" ht="36.75" customHeight="1" x14ac:dyDescent="0.3">
      <c r="B12" s="61" t="s">
        <v>18</v>
      </c>
      <c r="C12" s="94" t="s">
        <v>19</v>
      </c>
      <c r="D12" s="33" t="s">
        <v>37</v>
      </c>
      <c r="E12" s="40" t="s">
        <v>38</v>
      </c>
      <c r="F12" s="83" t="s">
        <v>21</v>
      </c>
      <c r="G12" s="65" t="s">
        <v>39</v>
      </c>
      <c r="H12" s="66">
        <v>2051</v>
      </c>
      <c r="I12" s="40">
        <v>46077</v>
      </c>
      <c r="J12" s="71">
        <v>4376.0600000000004</v>
      </c>
      <c r="K12" s="71">
        <v>0</v>
      </c>
      <c r="L12" s="67" t="s">
        <v>26</v>
      </c>
      <c r="M12" s="58">
        <f>54.7+52.51+210.05</f>
        <v>317.26</v>
      </c>
      <c r="N12" s="74">
        <v>1094.02</v>
      </c>
      <c r="O12" s="58">
        <f t="shared" si="0"/>
        <v>5470.08</v>
      </c>
      <c r="P12" s="6"/>
    </row>
    <row r="13" spans="2:17" ht="42" customHeight="1" x14ac:dyDescent="0.3">
      <c r="B13" s="61" t="s">
        <v>18</v>
      </c>
      <c r="C13" s="94" t="s">
        <v>19</v>
      </c>
      <c r="D13" s="39" t="s">
        <v>40</v>
      </c>
      <c r="E13" s="40" t="s">
        <v>41</v>
      </c>
      <c r="F13" s="39" t="s">
        <v>42</v>
      </c>
      <c r="G13" s="33" t="s">
        <v>43</v>
      </c>
      <c r="H13" s="63">
        <v>2052</v>
      </c>
      <c r="I13" s="76">
        <v>46077</v>
      </c>
      <c r="J13" s="64">
        <v>13396.2</v>
      </c>
      <c r="K13" s="64">
        <v>0</v>
      </c>
      <c r="L13" s="67" t="s">
        <v>26</v>
      </c>
      <c r="M13" s="58">
        <f>167.45+160.75+643.02</f>
        <v>971.22</v>
      </c>
      <c r="N13" s="75">
        <v>3349.05</v>
      </c>
      <c r="O13" s="58">
        <f t="shared" si="0"/>
        <v>16745.25</v>
      </c>
      <c r="P13" s="5"/>
    </row>
    <row r="14" spans="2:17" ht="36.75" customHeight="1" x14ac:dyDescent="0.3">
      <c r="B14" s="61" t="s">
        <v>18</v>
      </c>
      <c r="C14" s="94" t="s">
        <v>19</v>
      </c>
      <c r="D14" s="52" t="s">
        <v>44</v>
      </c>
      <c r="E14" s="76" t="s">
        <v>45</v>
      </c>
      <c r="F14" s="70" t="s">
        <v>46</v>
      </c>
      <c r="G14" s="52" t="s">
        <v>47</v>
      </c>
      <c r="H14" s="79">
        <v>2053</v>
      </c>
      <c r="I14" s="62">
        <v>46077</v>
      </c>
      <c r="J14" s="77">
        <v>40838.6</v>
      </c>
      <c r="K14" s="77">
        <v>0</v>
      </c>
      <c r="L14" s="67" t="s">
        <v>26</v>
      </c>
      <c r="M14" s="58">
        <f>510.48+490.06+1960.25</f>
        <v>2960.79</v>
      </c>
      <c r="N14" s="78">
        <v>10209.65</v>
      </c>
      <c r="O14" s="68">
        <f t="shared" si="0"/>
        <v>51048.25</v>
      </c>
      <c r="P14" s="5"/>
    </row>
    <row r="15" spans="2:17" ht="36.75" customHeight="1" x14ac:dyDescent="0.3">
      <c r="B15" s="61" t="s">
        <v>18</v>
      </c>
      <c r="C15" s="94" t="s">
        <v>19</v>
      </c>
      <c r="D15" s="81" t="s">
        <v>48</v>
      </c>
      <c r="E15" s="62">
        <v>46077</v>
      </c>
      <c r="F15" s="50" t="s">
        <v>49</v>
      </c>
      <c r="G15" s="33" t="s">
        <v>50</v>
      </c>
      <c r="H15" s="80">
        <v>2054</v>
      </c>
      <c r="I15" s="62">
        <v>46077</v>
      </c>
      <c r="J15" s="64">
        <v>0</v>
      </c>
      <c r="K15" s="64">
        <v>61724.14</v>
      </c>
      <c r="L15" s="67" t="s">
        <v>26</v>
      </c>
      <c r="M15" s="58">
        <f>3086.21+2962.76</f>
        <v>6048.97</v>
      </c>
      <c r="N15" s="64">
        <v>0</v>
      </c>
      <c r="O15" s="68">
        <f t="shared" si="0"/>
        <v>61724.14</v>
      </c>
      <c r="P15" s="5"/>
    </row>
    <row r="16" spans="2:17" ht="36.75" customHeight="1" x14ac:dyDescent="0.3">
      <c r="B16" s="61" t="s">
        <v>18</v>
      </c>
      <c r="C16" s="94" t="s">
        <v>19</v>
      </c>
      <c r="D16" s="49" t="s">
        <v>51</v>
      </c>
      <c r="E16" s="40">
        <v>46077</v>
      </c>
      <c r="F16" s="39" t="s">
        <v>52</v>
      </c>
      <c r="G16" s="33" t="s">
        <v>53</v>
      </c>
      <c r="H16" s="63">
        <v>2055</v>
      </c>
      <c r="I16" s="40">
        <v>46077</v>
      </c>
      <c r="J16" s="64">
        <v>23679</v>
      </c>
      <c r="K16" s="64">
        <v>0</v>
      </c>
      <c r="L16" s="67" t="s">
        <v>26</v>
      </c>
      <c r="M16" s="58">
        <f>295.99+284.15+1136.59</f>
        <v>1716.73</v>
      </c>
      <c r="N16" s="64">
        <v>5919.75</v>
      </c>
      <c r="O16" s="68">
        <f t="shared" si="0"/>
        <v>29598.75</v>
      </c>
      <c r="P16" s="5"/>
    </row>
    <row r="17" spans="2:18" ht="20.25" customHeight="1" x14ac:dyDescent="0.3">
      <c r="B17" s="34"/>
      <c r="C17" s="34"/>
      <c r="D17" s="35"/>
      <c r="E17" s="36"/>
      <c r="F17" s="36"/>
      <c r="G17" s="37"/>
      <c r="H17" s="38" t="s">
        <v>54</v>
      </c>
      <c r="I17" s="100"/>
      <c r="J17" s="69">
        <f>SUM(J9:J12)</f>
        <v>4376.0600000000004</v>
      </c>
      <c r="K17" s="84">
        <f>SUM(K6:K16)</f>
        <v>178417.14</v>
      </c>
      <c r="L17" s="84">
        <f>SUM(L6:L16)</f>
        <v>0</v>
      </c>
      <c r="M17" s="84">
        <f>SUM(M6:M16)</f>
        <v>15633.54</v>
      </c>
      <c r="N17" s="84">
        <f>SUM(N6:N16)</f>
        <v>20948.809999999998</v>
      </c>
      <c r="O17" s="84">
        <f>SUM(O6:O16)</f>
        <v>283114.5</v>
      </c>
      <c r="P17" s="5"/>
      <c r="R17" s="5"/>
    </row>
    <row r="18" spans="2:18" ht="44.25" customHeight="1" x14ac:dyDescent="0.3">
      <c r="B18" s="1" t="s">
        <v>55</v>
      </c>
      <c r="C18"/>
      <c r="E18"/>
      <c r="F18" s="6" t="s">
        <v>56</v>
      </c>
      <c r="G18"/>
      <c r="H18"/>
      <c r="I18"/>
      <c r="J18" s="5"/>
      <c r="K18"/>
      <c r="L18"/>
      <c r="M18" s="5"/>
      <c r="N18" s="5"/>
      <c r="O18" s="5"/>
      <c r="P18" s="30"/>
    </row>
    <row r="19" spans="2:18" ht="60" customHeight="1" x14ac:dyDescent="0.3">
      <c r="B19" s="104" t="s">
        <v>57</v>
      </c>
      <c r="C19" s="104"/>
      <c r="E19"/>
      <c r="F19"/>
      <c r="G19"/>
      <c r="H19"/>
      <c r="I19"/>
      <c r="J19"/>
      <c r="K19"/>
      <c r="L19"/>
      <c r="N19"/>
      <c r="O19" s="5"/>
      <c r="P19" s="5"/>
    </row>
    <row r="20" spans="2:18" ht="24" x14ac:dyDescent="0.3">
      <c r="B20" s="24" t="s">
        <v>4</v>
      </c>
      <c r="C20" s="24" t="s">
        <v>5</v>
      </c>
      <c r="D20" s="24" t="s">
        <v>6</v>
      </c>
      <c r="E20" s="24" t="s">
        <v>7</v>
      </c>
      <c r="F20" s="24" t="s">
        <v>8</v>
      </c>
      <c r="G20" s="24" t="s">
        <v>9</v>
      </c>
      <c r="H20" s="24" t="s">
        <v>10</v>
      </c>
      <c r="I20" s="24" t="s">
        <v>11</v>
      </c>
      <c r="J20" s="24" t="s">
        <v>12</v>
      </c>
      <c r="K20" s="24" t="s">
        <v>13</v>
      </c>
      <c r="L20" s="24" t="s">
        <v>14</v>
      </c>
      <c r="M20" s="24" t="s">
        <v>15</v>
      </c>
      <c r="N20" s="24" t="s">
        <v>16</v>
      </c>
      <c r="O20" s="24" t="s">
        <v>17</v>
      </c>
    </row>
    <row r="21" spans="2:18" x14ac:dyDescent="0.3">
      <c r="B21" s="15" t="s">
        <v>58</v>
      </c>
      <c r="C21" s="15" t="s">
        <v>58</v>
      </c>
      <c r="D21" s="21" t="s">
        <v>59</v>
      </c>
      <c r="E21" s="22">
        <v>46023</v>
      </c>
      <c r="F21" s="21" t="s">
        <v>60</v>
      </c>
      <c r="G21" s="15"/>
      <c r="H21" s="15"/>
      <c r="I21" s="15"/>
      <c r="J21" s="99">
        <v>15988.08</v>
      </c>
      <c r="K21" s="15"/>
      <c r="L21" s="15"/>
      <c r="M21" s="15"/>
      <c r="N21" s="15"/>
      <c r="O21" s="16">
        <f>J21</f>
        <v>15988.08</v>
      </c>
    </row>
    <row r="22" spans="2:18" x14ac:dyDescent="0.3">
      <c r="B22" s="15" t="s">
        <v>58</v>
      </c>
      <c r="C22" s="15" t="s">
        <v>61</v>
      </c>
      <c r="D22" s="21" t="s">
        <v>59</v>
      </c>
      <c r="E22" s="22">
        <v>46054</v>
      </c>
      <c r="F22" s="21" t="s">
        <v>60</v>
      </c>
      <c r="G22" s="17"/>
      <c r="H22" s="17"/>
      <c r="I22" s="17"/>
      <c r="J22" s="99">
        <v>9087.0400000000009</v>
      </c>
      <c r="K22" s="15"/>
      <c r="L22" s="15"/>
      <c r="M22" s="15"/>
      <c r="N22" s="15"/>
      <c r="O22" s="16">
        <f>J22</f>
        <v>9087.0400000000009</v>
      </c>
    </row>
    <row r="23" spans="2:18" x14ac:dyDescent="0.3">
      <c r="B23" s="15" t="s">
        <v>58</v>
      </c>
      <c r="C23" s="15" t="s">
        <v>61</v>
      </c>
      <c r="D23" s="21" t="s">
        <v>59</v>
      </c>
      <c r="E23" s="22">
        <v>46082</v>
      </c>
      <c r="F23" s="21" t="s">
        <v>60</v>
      </c>
      <c r="G23" s="15"/>
      <c r="H23" s="15"/>
      <c r="I23" s="15"/>
      <c r="J23" s="98">
        <v>9731.52</v>
      </c>
      <c r="K23" s="15"/>
      <c r="L23" s="15"/>
      <c r="M23" s="15"/>
      <c r="N23" s="15"/>
      <c r="O23" s="16">
        <f t="shared" ref="O23" si="1">J23</f>
        <v>9731.52</v>
      </c>
    </row>
    <row r="24" spans="2:18" x14ac:dyDescent="0.3">
      <c r="B24" s="18"/>
      <c r="C24" s="18"/>
      <c r="D24" s="18"/>
      <c r="E24" s="18"/>
      <c r="F24" s="18"/>
      <c r="G24" s="19"/>
      <c r="H24" s="19"/>
      <c r="I24" s="85" t="s">
        <v>54</v>
      </c>
      <c r="J24" s="20">
        <f>SUM(J21:J23)</f>
        <v>34806.639999999999</v>
      </c>
      <c r="K24" s="19"/>
      <c r="L24" s="19"/>
      <c r="M24" s="19"/>
      <c r="N24" s="19"/>
      <c r="O24" s="20">
        <f>SUM(O21:O23)</f>
        <v>34806.639999999999</v>
      </c>
    </row>
    <row r="25" spans="2:18" x14ac:dyDescent="0.3">
      <c r="B25" s="10"/>
      <c r="C25" s="11"/>
      <c r="D25" s="12"/>
      <c r="E25" s="11"/>
      <c r="F25" s="11"/>
    </row>
    <row r="26" spans="2:18" ht="30" customHeight="1" x14ac:dyDescent="0.3">
      <c r="B26" s="101" t="s">
        <v>62</v>
      </c>
      <c r="C26" s="101"/>
      <c r="E26"/>
      <c r="F26"/>
    </row>
    <row r="27" spans="2:18" ht="30" customHeight="1" x14ac:dyDescent="0.3">
      <c r="B27" s="105" t="s">
        <v>63</v>
      </c>
      <c r="C27" s="106"/>
      <c r="D27" s="106"/>
      <c r="E27" s="106"/>
      <c r="F27" s="107"/>
    </row>
    <row r="28" spans="2:18" ht="20.399999999999999" x14ac:dyDescent="0.3">
      <c r="B28" s="23" t="s">
        <v>64</v>
      </c>
      <c r="C28" s="23" t="s">
        <v>65</v>
      </c>
      <c r="D28" s="23" t="s">
        <v>61</v>
      </c>
      <c r="E28" s="23" t="s">
        <v>66</v>
      </c>
      <c r="F28" s="23" t="s">
        <v>54</v>
      </c>
    </row>
    <row r="29" spans="2:18" ht="30.6" x14ac:dyDescent="0.3">
      <c r="B29" s="7" t="s">
        <v>67</v>
      </c>
      <c r="C29" s="8">
        <v>844000</v>
      </c>
      <c r="D29" s="8">
        <v>250000</v>
      </c>
      <c r="E29" s="8">
        <v>1950000</v>
      </c>
      <c r="F29" s="8">
        <f>SUM(C29:E29)</f>
        <v>3044000</v>
      </c>
    </row>
    <row r="30" spans="2:18" ht="20.399999999999999" x14ac:dyDescent="0.3">
      <c r="B30" s="7" t="s">
        <v>68</v>
      </c>
      <c r="C30" s="8">
        <v>800000</v>
      </c>
      <c r="D30" s="8">
        <v>250000</v>
      </c>
      <c r="E30" s="8">
        <v>1950000</v>
      </c>
      <c r="F30" s="8">
        <f t="shared" ref="F30:F35" si="2">SUM(C30:E30)</f>
        <v>3000000</v>
      </c>
    </row>
    <row r="31" spans="2:18" ht="20.399999999999999" x14ac:dyDescent="0.3">
      <c r="B31" s="7" t="s">
        <v>69</v>
      </c>
      <c r="C31" s="8">
        <v>281291.14</v>
      </c>
      <c r="D31" s="9">
        <v>18818.560000000001</v>
      </c>
      <c r="E31" s="8">
        <v>0</v>
      </c>
      <c r="F31" s="8">
        <f t="shared" si="2"/>
        <v>300109.7</v>
      </c>
    </row>
    <row r="32" spans="2:18" ht="20.399999999999999" x14ac:dyDescent="0.3">
      <c r="B32" s="7" t="s">
        <v>70</v>
      </c>
      <c r="C32" s="8">
        <v>281291.14</v>
      </c>
      <c r="D32" s="9">
        <v>18818.560000000001</v>
      </c>
      <c r="E32" s="8">
        <v>0</v>
      </c>
      <c r="F32" s="8">
        <f>SUM(C32:E32)</f>
        <v>300109.7</v>
      </c>
    </row>
    <row r="33" spans="2:6" ht="20.399999999999999" x14ac:dyDescent="0.3">
      <c r="B33" s="7" t="s">
        <v>71</v>
      </c>
      <c r="C33" s="8">
        <f>C29-C30</f>
        <v>44000</v>
      </c>
      <c r="D33" s="8">
        <f>D29-D30</f>
        <v>0</v>
      </c>
      <c r="E33" s="8">
        <f>E29-E30</f>
        <v>0</v>
      </c>
      <c r="F33" s="8">
        <f t="shared" si="2"/>
        <v>44000</v>
      </c>
    </row>
    <row r="34" spans="2:6" ht="20.399999999999999" x14ac:dyDescent="0.3">
      <c r="B34" s="7" t="s">
        <v>72</v>
      </c>
      <c r="C34" s="8">
        <f>C30-C32</f>
        <v>518708.86</v>
      </c>
      <c r="D34" s="8">
        <f>D30-D32</f>
        <v>231181.44</v>
      </c>
      <c r="E34" s="8">
        <f>E30-E32</f>
        <v>1950000</v>
      </c>
      <c r="F34" s="8">
        <f t="shared" si="2"/>
        <v>2699890.3</v>
      </c>
    </row>
    <row r="35" spans="2:6" ht="20.399999999999999" x14ac:dyDescent="0.3">
      <c r="B35" s="7" t="s">
        <v>73</v>
      </c>
      <c r="C35" s="8">
        <v>1823.36</v>
      </c>
      <c r="D35" s="8">
        <v>15988.08</v>
      </c>
      <c r="E35" s="8">
        <v>0</v>
      </c>
      <c r="F35" s="8">
        <f t="shared" si="2"/>
        <v>17811.439999999999</v>
      </c>
    </row>
    <row r="36" spans="2:6" ht="20.399999999999999" x14ac:dyDescent="0.3">
      <c r="B36" s="7" t="s">
        <v>74</v>
      </c>
      <c r="C36" s="13">
        <f>C32+C35</f>
        <v>283114.5</v>
      </c>
      <c r="D36" s="13">
        <f t="shared" ref="D36" si="3">D32+D35</f>
        <v>34806.639999999999</v>
      </c>
      <c r="E36" s="13">
        <f>E32+E35</f>
        <v>0</v>
      </c>
      <c r="F36" s="8">
        <f>C36+D36+E36</f>
        <v>317921.14</v>
      </c>
    </row>
  </sheetData>
  <mergeCells count="5">
    <mergeCell ref="B2:C2"/>
    <mergeCell ref="B4:C4"/>
    <mergeCell ref="B19:C19"/>
    <mergeCell ref="B26:C26"/>
    <mergeCell ref="B27:F27"/>
  </mergeCells>
  <phoneticPr fontId="11" type="noConversion"/>
  <pageMargins left="0.511811024" right="0.511811024" top="0.78740157499999996" bottom="0.78740157499999996" header="0.31496062000000002" footer="0.31496062000000002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06223-BD71-46C2-B815-0A5C0E3E41A2}">
  <sheetPr>
    <pageSetUpPr fitToPage="1"/>
  </sheetPr>
  <dimension ref="B1:P13"/>
  <sheetViews>
    <sheetView workbookViewId="0">
      <selection activeCell="B3" sqref="B3:F12"/>
    </sheetView>
  </sheetViews>
  <sheetFormatPr defaultRowHeight="14.4" x14ac:dyDescent="0.3"/>
  <cols>
    <col min="1" max="1" width="4.88671875" customWidth="1"/>
    <col min="2" max="2" width="24.44140625" style="3" customWidth="1"/>
    <col min="3" max="3" width="16" style="3" customWidth="1"/>
    <col min="4" max="4" width="13.109375" customWidth="1"/>
    <col min="5" max="5" width="13.6640625" style="3" customWidth="1"/>
    <col min="6" max="6" width="13.109375" style="3" customWidth="1"/>
    <col min="7" max="7" width="15.33203125" style="3" customWidth="1"/>
    <col min="8" max="9" width="8.6640625" style="3" customWidth="1"/>
    <col min="10" max="10" width="10" style="3" customWidth="1"/>
    <col min="11" max="11" width="9.44140625" style="3" customWidth="1"/>
    <col min="12" max="12" width="8.6640625" style="3" customWidth="1"/>
    <col min="13" max="13" width="8" style="3" customWidth="1"/>
    <col min="14" max="14" width="9.6640625" customWidth="1"/>
    <col min="15" max="16" width="11.5546875" style="3" customWidth="1"/>
    <col min="17" max="17" width="17.88671875" customWidth="1"/>
  </cols>
  <sheetData>
    <row r="1" spans="2:6" x14ac:dyDescent="0.3">
      <c r="B1" s="2" t="s">
        <v>0</v>
      </c>
    </row>
    <row r="2" spans="2:6" ht="36.75" customHeight="1" x14ac:dyDescent="0.3">
      <c r="B2" s="2" t="s">
        <v>62</v>
      </c>
      <c r="C2"/>
      <c r="E2"/>
      <c r="F2"/>
    </row>
    <row r="3" spans="2:6" ht="28.5" customHeight="1" x14ac:dyDescent="0.3">
      <c r="B3" s="108" t="s">
        <v>75</v>
      </c>
      <c r="C3" s="108"/>
      <c r="E3"/>
      <c r="F3"/>
    </row>
    <row r="4" spans="2:6" ht="35.25" customHeight="1" x14ac:dyDescent="0.3">
      <c r="B4" s="14" t="s">
        <v>64</v>
      </c>
      <c r="C4" s="14" t="s">
        <v>65</v>
      </c>
      <c r="D4" s="14" t="s">
        <v>61</v>
      </c>
      <c r="E4" s="14" t="s">
        <v>66</v>
      </c>
      <c r="F4" s="14" t="s">
        <v>54</v>
      </c>
    </row>
    <row r="5" spans="2:6" ht="21.75" customHeight="1" x14ac:dyDescent="0.3">
      <c r="B5" s="7" t="s">
        <v>76</v>
      </c>
      <c r="C5" s="8">
        <v>432000</v>
      </c>
      <c r="D5" s="8">
        <v>250000</v>
      </c>
      <c r="E5" s="8">
        <v>1118000</v>
      </c>
      <c r="F5" s="8">
        <f>SUM(C5:E5)</f>
        <v>1800000</v>
      </c>
    </row>
    <row r="6" spans="2:6" ht="22.5" customHeight="1" x14ac:dyDescent="0.3">
      <c r="B6" s="7" t="s">
        <v>68</v>
      </c>
      <c r="C6" s="8">
        <v>432000</v>
      </c>
      <c r="D6" s="8">
        <v>250000</v>
      </c>
      <c r="E6" s="8">
        <v>1118000</v>
      </c>
      <c r="F6" s="8">
        <f t="shared" ref="F6:F11" si="0">SUM(C6:E6)</f>
        <v>1800000</v>
      </c>
    </row>
    <row r="7" spans="2:6" ht="23.25" customHeight="1" x14ac:dyDescent="0.3">
      <c r="B7" s="7" t="s">
        <v>69</v>
      </c>
      <c r="C7" s="8">
        <v>3462.69</v>
      </c>
      <c r="D7" s="9">
        <v>19528</v>
      </c>
      <c r="E7" s="8">
        <v>0</v>
      </c>
      <c r="F7" s="8">
        <f t="shared" si="0"/>
        <v>22990.69</v>
      </c>
    </row>
    <row r="8" spans="2:6" ht="16.5" customHeight="1" x14ac:dyDescent="0.3">
      <c r="B8" s="7" t="s">
        <v>70</v>
      </c>
      <c r="C8" s="8">
        <v>3462</v>
      </c>
      <c r="D8" s="8">
        <v>19528</v>
      </c>
      <c r="E8" s="8">
        <v>0</v>
      </c>
      <c r="F8" s="8">
        <f>SUM(C8:E8)</f>
        <v>22990</v>
      </c>
    </row>
    <row r="9" spans="2:6" ht="20.25" customHeight="1" x14ac:dyDescent="0.3">
      <c r="B9" s="7" t="s">
        <v>77</v>
      </c>
      <c r="C9" s="8">
        <v>0</v>
      </c>
      <c r="D9" s="8">
        <v>0</v>
      </c>
      <c r="E9" s="8">
        <v>0</v>
      </c>
      <c r="F9" s="8">
        <f t="shared" si="0"/>
        <v>0</v>
      </c>
    </row>
    <row r="10" spans="2:6" ht="24" customHeight="1" x14ac:dyDescent="0.3">
      <c r="B10" s="7" t="s">
        <v>78</v>
      </c>
      <c r="C10" s="8">
        <v>428537.31</v>
      </c>
      <c r="D10" s="8">
        <v>230472</v>
      </c>
      <c r="E10" s="8">
        <v>1118000</v>
      </c>
      <c r="F10" s="8">
        <f t="shared" si="0"/>
        <v>1777009.31</v>
      </c>
    </row>
    <row r="11" spans="2:6" ht="21" customHeight="1" x14ac:dyDescent="0.3">
      <c r="B11" s="7" t="s">
        <v>79</v>
      </c>
      <c r="C11" s="8">
        <v>121891.32</v>
      </c>
      <c r="D11" s="8">
        <v>8334.8799999999992</v>
      </c>
      <c r="E11" s="8">
        <v>28921.8</v>
      </c>
      <c r="F11" s="8">
        <f t="shared" si="0"/>
        <v>159148</v>
      </c>
    </row>
    <row r="12" spans="2:6" ht="26.25" customHeight="1" x14ac:dyDescent="0.3">
      <c r="B12" s="7" t="s">
        <v>80</v>
      </c>
      <c r="C12" s="13">
        <f>C7+C11</f>
        <v>125354.01000000001</v>
      </c>
      <c r="D12" s="8">
        <v>27862.880000000001</v>
      </c>
      <c r="E12" s="8">
        <f>E7+E11</f>
        <v>28921.8</v>
      </c>
      <c r="F12" s="8">
        <f>C12+D12+E12</f>
        <v>182138.69</v>
      </c>
    </row>
    <row r="13" spans="2:6" x14ac:dyDescent="0.3">
      <c r="B13" s="10"/>
      <c r="C13" s="11"/>
      <c r="D13" s="12"/>
      <c r="E13" s="11"/>
      <c r="F13" s="11"/>
    </row>
  </sheetData>
  <mergeCells count="1">
    <mergeCell ref="B3:C3"/>
  </mergeCells>
  <pageMargins left="0.511811024" right="0.511811024" top="0.78740157499999996" bottom="0.78740157499999996" header="0.31496062000000002" footer="0.31496062000000002"/>
  <pageSetup paperSize="9" scale="7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9EC7224CD7C434B8DA1BB4287D8EDD6" ma:contentTypeVersion="17" ma:contentTypeDescription="Crie um novo documento." ma:contentTypeScope="" ma:versionID="5cda3aff073f950fe2558e2c7f7fb77e">
  <xsd:schema xmlns:xsd="http://www.w3.org/2001/XMLSchema" xmlns:xs="http://www.w3.org/2001/XMLSchema" xmlns:p="http://schemas.microsoft.com/office/2006/metadata/properties" xmlns:ns2="306c6372-641f-4f58-b0c9-9b714448f138" xmlns:ns3="25522c09-5c4f-44a0-aaee-d1c4880bf795" targetNamespace="http://schemas.microsoft.com/office/2006/metadata/properties" ma:root="true" ma:fieldsID="de5949cb7ff0089441b0d6e91b6727fb" ns2:_="" ns3:_="">
    <xsd:import namespace="306c6372-641f-4f58-b0c9-9b714448f138"/>
    <xsd:import namespace="25522c09-5c4f-44a0-aaee-d1c4880bf7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c6372-641f-4f58-b0c9-9b714448f1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Data" ma:index="11" nillable="true" ma:displayName="Data" ma:format="DateOnly" ma:internalName="Data">
      <xsd:simpleType>
        <xsd:restriction base="dms:DateTim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Marcações de imagem" ma:readOnly="false" ma:fieldId="{5cf76f15-5ced-4ddc-b409-7134ff3c332f}" ma:taxonomyMulti="true" ma:sspId="630bc7b3-38f3-4a89-a050-e06274c3385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522c09-5c4f-44a0-aaee-d1c4880bf79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aef6b3cf-a250-47dd-83dc-b91795278fc1}" ma:internalName="TaxCatchAll" ma:showField="CatchAllData" ma:web="25522c09-5c4f-44a0-aaee-d1c4880bf7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a xmlns="306c6372-641f-4f58-b0c9-9b714448f138" xsi:nil="true"/>
    <TaxCatchAll xmlns="25522c09-5c4f-44a0-aaee-d1c4880bf795" xsi:nil="true"/>
    <lcf76f155ced4ddcb4097134ff3c332f xmlns="306c6372-641f-4f58-b0c9-9b714448f13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549F502-9459-4B87-A9DC-CADED8C6C8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6c6372-641f-4f58-b0c9-9b714448f138"/>
    <ds:schemaRef ds:uri="25522c09-5c4f-44a0-aaee-d1c4880bf7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957D1C-9F19-488C-9F8B-286070D65D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053B20-ED0F-41D1-B867-4D30BAA76FDB}">
  <ds:schemaRefs>
    <ds:schemaRef ds:uri="http://schemas.microsoft.com/office/2006/metadata/properties"/>
    <ds:schemaRef ds:uri="http://schemas.microsoft.com/office/infopath/2007/PartnerControls"/>
    <ds:schemaRef ds:uri="306c6372-641f-4f58-b0c9-9b714448f138"/>
    <ds:schemaRef ds:uri="25522c09-5c4f-44a0-aaee-d1c4880bf79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KLIMT E DODF -ANEXO I</vt:lpstr>
      <vt:lpstr> RESUMO - ANEXO II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Mariana Franke Viegas</dc:creator>
  <cp:keywords/>
  <dc:description/>
  <cp:lastModifiedBy>Leonardo Matos de Souza</cp:lastModifiedBy>
  <cp:revision/>
  <dcterms:created xsi:type="dcterms:W3CDTF">2020-01-14T19:59:01Z</dcterms:created>
  <dcterms:modified xsi:type="dcterms:W3CDTF">2026-04-15T14:13:20Z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0x01010049EC7224CD7C434B8DA1BB4287D8EDD6</vt:lpwstr>
  </property>
  <property fmtid="{D5CDD505-2E9C-101B-9397-08002B2CF9AE}" pid="3" name="MediaServiceImageTags">
    <vt:lpwstr/>
  </property>
</Properties>
</file>