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ana.monteiro\Desktop\"/>
    </mc:Choice>
  </mc:AlternateContent>
  <xr:revisionPtr revIDLastSave="7660" documentId="13_ncr:1_{F8698933-5A21-42F7-8EE7-E43C152BCB4E}" xr6:coauthVersionLast="47" xr6:coauthVersionMax="47" xr10:uidLastSave="{FE7C9A56-7C2E-4486-B546-6316569B0234}"/>
  <bookViews>
    <workbookView xWindow="-120" yWindow="-120" windowWidth="20640" windowHeight="11160" xr2:uid="{5CA7443E-1ECD-46B2-A2B9-D99780B83705}"/>
  </bookViews>
  <sheets>
    <sheet name="KLIMT E DODF -ANEXO I" sheetId="1" r:id="rId1"/>
    <sheet name=" RESUMO - ANEXO I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5" i="1" l="1"/>
  <c r="M60" i="1"/>
  <c r="M123" i="1"/>
  <c r="M122" i="1"/>
  <c r="O123" i="1"/>
  <c r="O122" i="1"/>
  <c r="Q29" i="1"/>
  <c r="M26" i="1"/>
  <c r="M27" i="1"/>
  <c r="M90" i="1"/>
  <c r="M89" i="1"/>
  <c r="M88" i="1"/>
  <c r="M87" i="1"/>
  <c r="M86" i="1"/>
  <c r="O90" i="1"/>
  <c r="O89" i="1"/>
  <c r="O88" i="1"/>
  <c r="O87" i="1"/>
  <c r="O86" i="1"/>
  <c r="O80" i="1"/>
  <c r="M80" i="1"/>
  <c r="O34" i="1"/>
  <c r="F137" i="1"/>
  <c r="F136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2" i="1"/>
  <c r="O31" i="1"/>
  <c r="O30" i="1"/>
  <c r="O29" i="1"/>
  <c r="O84" i="1"/>
  <c r="O81" i="1"/>
  <c r="O83" i="1"/>
  <c r="M6" i="1"/>
  <c r="O20" i="1"/>
  <c r="O21" i="1"/>
  <c r="O19" i="1"/>
  <c r="O22" i="1"/>
  <c r="O17" i="1"/>
  <c r="O16" i="1"/>
  <c r="O15" i="1"/>
  <c r="K124" i="1"/>
  <c r="L124" i="1"/>
  <c r="J124" i="1"/>
  <c r="E140" i="1"/>
  <c r="D140" i="1"/>
  <c r="C140" i="1"/>
  <c r="O85" i="1"/>
  <c r="O82" i="1"/>
  <c r="E141" i="1"/>
  <c r="D141" i="1"/>
  <c r="C141" i="1"/>
  <c r="O28" i="1"/>
  <c r="O27" i="1"/>
  <c r="O26" i="1"/>
  <c r="O25" i="1"/>
  <c r="O24" i="1"/>
  <c r="O23" i="1"/>
  <c r="O18" i="1"/>
  <c r="O14" i="1"/>
  <c r="O13" i="1"/>
  <c r="O12" i="1"/>
  <c r="O11" i="1"/>
  <c r="O10" i="1"/>
  <c r="O9" i="1"/>
  <c r="O8" i="1"/>
  <c r="O7" i="1"/>
  <c r="O6" i="1"/>
  <c r="Q28" i="1" l="1"/>
  <c r="O33" i="1"/>
  <c r="O124" i="1" s="1"/>
  <c r="M124" i="1"/>
  <c r="E143" i="1"/>
  <c r="D143" i="1"/>
  <c r="C143" i="1"/>
  <c r="F143" i="1" l="1"/>
  <c r="F142" i="1"/>
  <c r="F141" i="1"/>
  <c r="F140" i="1"/>
  <c r="F139" i="1"/>
  <c r="F138" i="1"/>
  <c r="F12" i="3"/>
  <c r="E12" i="3"/>
  <c r="C12" i="3"/>
  <c r="F11" i="3"/>
  <c r="F10" i="3"/>
  <c r="F9" i="3"/>
  <c r="F8" i="3"/>
  <c r="F7" i="3"/>
  <c r="F6" i="3"/>
  <c r="F5" i="3"/>
  <c r="J131" i="1"/>
  <c r="O130" i="1"/>
  <c r="O129" i="1"/>
  <c r="O128" i="1"/>
  <c r="O131" i="1" s="1"/>
  <c r="N124" i="1"/>
</calcChain>
</file>

<file path=xl/sharedStrings.xml><?xml version="1.0" encoding="utf-8"?>
<sst xmlns="http://schemas.openxmlformats.org/spreadsheetml/2006/main" count="674" uniqueCount="309">
  <si>
    <t>ANEXO I</t>
  </si>
  <si>
    <t>40.750.576/0001-90</t>
  </si>
  <si>
    <t>1. DEMONSTRATIVO DE GASTOS COM PUBLICIDADE E PROPAGANDA - QUARTO TRIMESTRE 2024</t>
  </si>
  <si>
    <t xml:space="preserve">1.1 Contrato nº:  32/2019
</t>
  </si>
  <si>
    <t>1.1.1 AGÊNCIA: KLIMT AGÊNCIA DE PUBLICIDADE, CNPJ: 10.365.754/0001-07</t>
  </si>
  <si>
    <t>FINALIDADE</t>
  </si>
  <si>
    <t>CAMPANHA</t>
  </si>
  <si>
    <t>VEÍCULO</t>
  </si>
  <si>
    <t>PERÍODO DE EXECUÇÃO</t>
  </si>
  <si>
    <t>SUBCONTRATADO</t>
  </si>
  <si>
    <t>CNPJ</t>
  </si>
  <si>
    <t>NF AGÊNCIA</t>
  </si>
  <si>
    <t>DT EMISSÃO</t>
  </si>
  <si>
    <t>VEICULAÇÃO (a)</t>
  </si>
  <si>
    <t>PRODUÇÃO (b)</t>
  </si>
  <si>
    <t>GLOSAS (c)</t>
  </si>
  <si>
    <t>TRIBUTOS (d)</t>
  </si>
  <si>
    <t>COMISSÃO DA AGÊNCIA (e)</t>
  </si>
  <si>
    <t>TOTAL DESPESA (a+b-c+e)</t>
  </si>
  <si>
    <t>Institucional</t>
  </si>
  <si>
    <t>AVISO DE CANCELAMENTO DAS AUDIENCIAS PUBLICAS Nº 003/2024 E Nº 004/2024</t>
  </si>
  <si>
    <t>JORNAL DE BRASILIA COMUNICACAO LTDA -</t>
  </si>
  <si>
    <t xml:space="preserve">13.846.483/0001-91 </t>
  </si>
  <si>
    <t>AVISO DE AUDIENCIA PÚBLICA Nº003/2024 - 08/2024</t>
  </si>
  <si>
    <t>AVISO DE AUDIENCIA PÚBLICA Nº004/2024 - 08/2024</t>
  </si>
  <si>
    <t>AVISO DE AUDIENCIA PÚBLICA Nº005/2024</t>
  </si>
  <si>
    <t>REPUBLICAÇÃO DE AVISO DE AUDIENCIA PÚBLICA Nº005/2024</t>
  </si>
  <si>
    <t>AVISO DE AUDIENCIA PÚBLICA Nº006/2024</t>
  </si>
  <si>
    <t>AVISO DE AUDIENCIA PÚBLICA Nº007/2024</t>
  </si>
  <si>
    <t>AVISO DE AUDIENCIA PÚBLICA Nº008/2024</t>
  </si>
  <si>
    <t>AVISO DE LICITAÇÃO - CONCORRENCIA Nº 01/2024</t>
  </si>
  <si>
    <t>AVISO DE ABERTURA DE LICITAÇÃO - PREGAO ELETRONICO Nº 09/2024</t>
  </si>
  <si>
    <t>AVISO DE ABERTURA DE LICITAÇÃO - PREGAO ELETRONICO Nº 10/2024</t>
  </si>
  <si>
    <t>AVISO DE ABERTURA DE LICITAÇÃO - PREGAO ELETRONICO Nº 11/2024</t>
  </si>
  <si>
    <t>AVISO DE ABERTURA DE LICITAÇÃO - PREGAO ELETRONICO Nº 12/2024</t>
  </si>
  <si>
    <t>AVISO DE ABERTURA DE LICITAÇÃO - PREGAO ELETRONICO Nº 13/2024</t>
  </si>
  <si>
    <t xml:space="preserve">PRODUÇÃO DE VÍDEO ADASA 20 ANOS - LINHA DO TEMPO  </t>
  </si>
  <si>
    <t>BRIGADEIRO BENTES PRODUCOES LTDA</t>
  </si>
  <si>
    <t>22.493.404/0001-05</t>
  </si>
  <si>
    <t>PRODUÇÃO DE TOTENS</t>
  </si>
  <si>
    <t>GRAFICA E EDITORA MOVIMENTO LTDA</t>
  </si>
  <si>
    <t>08.220.275/0001-42</t>
  </si>
  <si>
    <t>Utilidade Pública</t>
  </si>
  <si>
    <t>Semana do Lago Limpo</t>
  </si>
  <si>
    <t>PRODUÇÃO DE VÍDEO PÓS SEMANA DO LAGO LIMPO</t>
  </si>
  <si>
    <t>DRITTO DIGITAL LTDA</t>
  </si>
  <si>
    <t>49.961.372/0001-73</t>
  </si>
  <si>
    <t>VEICULAÇÃO IMPULSIONAMENTO - CONFORME PI: 500</t>
  </si>
  <si>
    <t>WAYS DIGITAL AGENCIA DE MARKETING LTDA</t>
  </si>
  <si>
    <t>47.436.058/0001-46</t>
  </si>
  <si>
    <t>Ultilidade Pública</t>
  </si>
  <si>
    <t xml:space="preserve">ROTEIRO PARA FILME / VT (POR SEGUNDO) - </t>
  </si>
  <si>
    <t>KLIMT - AGENCIA DE PUBLICIDADE LTDA</t>
  </si>
  <si>
    <t>10.365.754/0001-07</t>
  </si>
  <si>
    <t>AVISO DE AUDIENCIA PUBLICA Nº 09/2024</t>
  </si>
  <si>
    <t>13.846.483/0001-91</t>
  </si>
  <si>
    <t>Utiilidade Pública</t>
  </si>
  <si>
    <t xml:space="preserve">  AVENTAL (CAPA PERSONALIZADA)</t>
  </si>
  <si>
    <t>BACKDROP</t>
  </si>
  <si>
    <t>REÚSO DE ÁGUAS CINZAS 2024</t>
  </si>
  <si>
    <t>Produção de Lona Para Front Light</t>
  </si>
  <si>
    <t>ABSOLUTE COMUNICAÇÃO E COMERCIO LTDA</t>
  </si>
  <si>
    <t>13.813.782/0001-20</t>
  </si>
  <si>
    <t>Produção de Vídeo Cartalado 10s</t>
  </si>
  <si>
    <t>MARVIN DANTAS DA COSTA</t>
  </si>
  <si>
    <t>29.841.453/0001-22</t>
  </si>
  <si>
    <t xml:space="preserve"> </t>
  </si>
  <si>
    <t>Produção de SPOT 30 - Reuso</t>
  </si>
  <si>
    <t>MOLIVE PRODUCOES AUDIOVISUAIS LTDA</t>
  </si>
  <si>
    <t>39.226.435/0001-94</t>
  </si>
  <si>
    <t>APP ADASA - RESERVATÓRIOS</t>
  </si>
  <si>
    <t xml:space="preserve"> Produção de SPOT 30 - App Adasa</t>
  </si>
  <si>
    <t>Produção de Vídeos Curtos - Reuso</t>
  </si>
  <si>
    <t>SAYMON WILLIANS RODRIGUES SIMOES FARIAS</t>
  </si>
  <si>
    <t>57.997.953/0001-93</t>
  </si>
  <si>
    <t>Produção de Vídeo 30s - Campanha reuso</t>
  </si>
  <si>
    <t>Veiculação Blog do Callado - Conforme PI: 510</t>
  </si>
  <si>
    <t>AGENCIA PALEAR COMUNICAÇÃO, PUBLICIDADE E CONSULTORIA LTDA</t>
  </si>
  <si>
    <t>08.406.032/0001-01</t>
  </si>
  <si>
    <t>Veiculação Blog Bomba Bomba - Conforme PI: 511</t>
  </si>
  <si>
    <t xml:space="preserve"> ATIVAMENTE ACOMPANHAMENTO E SERVIÇOS LTDA</t>
  </si>
  <si>
    <t>12.394.932/0001-45</t>
  </si>
  <si>
    <t>Veiculação Blog Tudo Ok Notícias - Conforme PI: 512</t>
  </si>
  <si>
    <t>JOSIEL FERREIRA COMUNICAÇÕES</t>
  </si>
  <si>
    <t>11.245.114/0001-18</t>
  </si>
  <si>
    <t>Veiculação Blog Misto Brasília - Conforme PI: 513</t>
  </si>
  <si>
    <t>MB MÍDIA E COMUNICAÇÕES LTDA</t>
  </si>
  <si>
    <t>54.310.076/0001-42</t>
  </si>
  <si>
    <t>Veiculação Blog Jornal do Guará - Conforme PI: 514</t>
  </si>
  <si>
    <t xml:space="preserve"> JORNAL DO GUARÁ EDITORA E COMUNICAÇÃO LTDA</t>
  </si>
  <si>
    <t>04.554.113/0001-90</t>
  </si>
  <si>
    <t>Veiculação Blog do Ataíde - Conforme PI: 515</t>
  </si>
  <si>
    <t>A.A. DOS SANTOS PUBLICIDADE, MARKETING E NOTÍCIAS LTDA</t>
  </si>
  <si>
    <t>15.434.320/0001-27</t>
  </si>
  <si>
    <t>ULtilidade Pública</t>
  </si>
  <si>
    <t>Veiculação Blog Saúde e Direitos Sociais - Conforme PI: 516</t>
  </si>
  <si>
    <t>PROVEDOR DE NOTÍCIAS SAÚDE E DIREITOS SOCIAIS LTDA</t>
  </si>
  <si>
    <t>22.969.066/0001-27</t>
  </si>
  <si>
    <t>Veiculação Blog Foco Nacional - Conforme PI: 517</t>
  </si>
  <si>
    <t>INOVA GESTÃO - CONSULTORIA E COMUNICACAO LTDA</t>
  </si>
  <si>
    <t>13.913.044/0001-54</t>
  </si>
  <si>
    <t>Veiculação Blog Informa tudo DF - Conforme PI: 518</t>
  </si>
  <si>
    <t>INFORMA TUDO DF LTDA</t>
  </si>
  <si>
    <t>22.559.374/0001-84</t>
  </si>
  <si>
    <t>Veiculação Blog Visite Brasília - Conforme PI: 519</t>
  </si>
  <si>
    <t>LUIS EDUARDO PASSEADO BARBOSA SERVIÇOS ADMINISTRATIVOS ME</t>
  </si>
  <si>
    <t>07.109.194/0001-07</t>
  </si>
  <si>
    <t>não está na planilha KLIMT</t>
  </si>
  <si>
    <t>Veiculação Blog Samambaia Online - Conforme PI: 521</t>
  </si>
  <si>
    <t>SAMAMBAIA ONLINE LTDA</t>
  </si>
  <si>
    <t>44.662.501/0001-09</t>
  </si>
  <si>
    <t>Veiculação Blog Fogo Cruzado DF - Conforme PI: 522</t>
  </si>
  <si>
    <t>ANA CLAUDIA MARTINS SANTOS ME</t>
  </si>
  <si>
    <t>17.726.908/0001-80</t>
  </si>
  <si>
    <t>Veiculação Blog Conectado ao Poder - Conforme PI: 523</t>
  </si>
  <si>
    <t>OPINIAO COMUNICAÇÃO - EMPRESA DE SERVICOS LTDA</t>
  </si>
  <si>
    <t>18.409.455/0001-20</t>
  </si>
  <si>
    <t>Veiculação Blog Política Distrital - Conforme PI: 526</t>
  </si>
  <si>
    <t>VW PRODUCAO AUDIO VISUAL E COMUNICACAO EMPRESARIAL LTDA</t>
  </si>
  <si>
    <t>12.135.077/0001-58</t>
  </si>
  <si>
    <t>Veiculação Blog A Politica e o Poder - Conforme PI: 527</t>
  </si>
  <si>
    <t>GB EDICAO DE JORNAL DIARIO LTDA</t>
  </si>
  <si>
    <t>26.992.003/0001-42</t>
  </si>
  <si>
    <t>Veiculação Blog Por Brasília - Conforme PI: 528</t>
  </si>
  <si>
    <t>INOVAR SERVICOS DE INFORMACAO LTDA</t>
  </si>
  <si>
    <t>09.178.647/0001-82</t>
  </si>
  <si>
    <t>Veiculação Blog Espaço da Mulher - Conforme PI: 529</t>
  </si>
  <si>
    <t>A &amp; A COMUNICACAO EDITORA E GRAFICA LTDA</t>
  </si>
  <si>
    <t>37.978.269/0001-57</t>
  </si>
  <si>
    <t>Veiculação Blog da Zuleika - Conforme PI: 530</t>
  </si>
  <si>
    <t>ZULEIKA APARECIDA LOPES ME</t>
  </si>
  <si>
    <t>06.957.271/0001-16</t>
  </si>
  <si>
    <t>Veiculação Blog Olhos news - Conforme PI: 531</t>
  </si>
  <si>
    <t>OLHO NEWS SERVICOS DE COMUNICACAO LTDA</t>
  </si>
  <si>
    <t>33.059.226/0001-17</t>
  </si>
  <si>
    <t>Veiculação Blog Olhos de Aguia noticias - Conforme PI: 533</t>
  </si>
  <si>
    <t>SR GESTAO EMPRESARIAL E PUBLICIDADE LTDA</t>
  </si>
  <si>
    <t>38.079.810/0001-58</t>
  </si>
  <si>
    <t>BRAZIL MULHER PORTAL DE NOTICIAS, CURSOS E CAPACITACAO PROFISSIONAL LTDA</t>
  </si>
  <si>
    <t>07.318.755/0001-88</t>
  </si>
  <si>
    <t>Veiculação Blog Egnews - Conforme PI: 534</t>
  </si>
  <si>
    <t>EG NEWS LTDA</t>
  </si>
  <si>
    <t>04.058.259/0001-44</t>
  </si>
  <si>
    <t>Veiculação Blog do emicles - Conforme PI: 536</t>
  </si>
  <si>
    <t>SOBRADINHO NOTICIAS LTDA ME</t>
  </si>
  <si>
    <t>37.104.866/0001-52</t>
  </si>
  <si>
    <t>Veiculação Blog do PA - Conforme PI: 537</t>
  </si>
  <si>
    <t>JOANEMARIA A PEREIRA PORTAL FOGO DAS NOTICIAS</t>
  </si>
  <si>
    <t>37.347.658/0001-84</t>
  </si>
  <si>
    <t>Veiculação Blog do Cafézinho - Conforme PI: 538</t>
  </si>
  <si>
    <t>VOU LA COMUNICACAO E PORTAIS DE INTERNET LTDA</t>
  </si>
  <si>
    <t>40.203.149/0001-92</t>
  </si>
  <si>
    <t>Veiculação Blog Informando e Detonando - Conforme PI: 539</t>
  </si>
  <si>
    <t>SERGIO LUIZ PEREIRA DO REGO</t>
  </si>
  <si>
    <t>21.891.146/0001-44</t>
  </si>
  <si>
    <t>Veiculação Blog Bsb Times - Conforme PI: 540</t>
  </si>
  <si>
    <t>ROGERIO CIRINO PRODUCOES ARTISTICIAS LTDA</t>
  </si>
  <si>
    <t>24.397.463/0001-05</t>
  </si>
  <si>
    <t>Veiculação Blog E DI BRASÍLIA - Conforme PI: 541</t>
  </si>
  <si>
    <t>E DI BRASÍLIA COMUNICACAO LTDA</t>
  </si>
  <si>
    <t>35.825.568/0001-26</t>
  </si>
  <si>
    <t>Veiculação Blog Painel da cidadania - Conforme PI: 542</t>
  </si>
  <si>
    <t>PLANETA DIARIO PORTAL DE NOTICIAS LTDA</t>
  </si>
  <si>
    <t>Veiculação Blog Agenda Capital - Conforme PI: 543</t>
  </si>
  <si>
    <t>TEAR TECNOLOGIA DA INFORMACAO LTDA</t>
  </si>
  <si>
    <t>19.069.992/0001-31</t>
  </si>
  <si>
    <t>Veiculação Blog Doa a quem doer - Conforme PI: 544</t>
  </si>
  <si>
    <t>BSB NEWS COMUNICACAO DIGITAL LTDA</t>
  </si>
  <si>
    <t>12.486.873/0001-35</t>
  </si>
  <si>
    <t>Veiculação Blog Notícias do DF - Conforme PI: 545</t>
  </si>
  <si>
    <t xml:space="preserve"> SAMUEL ALVES DA SILVA</t>
  </si>
  <si>
    <t>50.575.648/0001-64</t>
  </si>
  <si>
    <t>Veiculação Blog DF Urgente - Conforme PI: 546</t>
  </si>
  <si>
    <t>MATHEUS LUCAS SOUSA SOARES</t>
  </si>
  <si>
    <t>48.432.517/0001-86</t>
  </si>
  <si>
    <t>Veiculação Blog Radar Digital - Conforme PI: 547</t>
  </si>
  <si>
    <t>GSS REPRESENTACOES MARKETING E CONSULTORIA EMPRESARIAL LTDA</t>
  </si>
  <si>
    <t>44.221.776/0001-07</t>
  </si>
  <si>
    <t>Veiculação Blog Lei &amp; Política - Conforme PI: 548</t>
  </si>
  <si>
    <t>C M CHAVES INFORMATICA</t>
  </si>
  <si>
    <t>01.996.483/0001-99</t>
  </si>
  <si>
    <t>Veiculação Blog Atualidade Política - Conforme PI: 549</t>
  </si>
  <si>
    <t>ATUALIDADE POLITICA COMUNICACAO E MARKETING DIGITAL LTDA</t>
  </si>
  <si>
    <t>30.621.782/0001-47</t>
  </si>
  <si>
    <t>Veiculação Blog Notícias Direto do Poder - Conforme PI: 550</t>
  </si>
  <si>
    <t>JOSELITA GOMES NOGUEIRA</t>
  </si>
  <si>
    <t>32.174.979/0001-00</t>
  </si>
  <si>
    <t>Veiculação Blog Dia da Notícia - Conforme PI: 551</t>
  </si>
  <si>
    <t>DIA DA NOTICIA COMUNICACAO ON LINE LTDA</t>
  </si>
  <si>
    <t>06.189.522/0001-60</t>
  </si>
  <si>
    <t>Veiculação Portal Folha do Meio Ambiente - Conforme PI: 554</t>
  </si>
  <si>
    <t>FOLHA DO MEIO AMBIENTE - CULTURA VIVA, EDITORA LTDA</t>
  </si>
  <si>
    <t>33.515.438/0001-61</t>
  </si>
  <si>
    <t>Veiculação Veiculação DOOH - Rodoviária P. Piloto - Conforme PI: 552</t>
  </si>
  <si>
    <t>CERRADO MIX COMUNICACAO E PRODUCAO LTDA</t>
  </si>
  <si>
    <t>02.311.600/0001-04</t>
  </si>
  <si>
    <t>Veiculação - Impulsionamento redes sociais - Conforme PI: 509</t>
  </si>
  <si>
    <t>Veiculação em Front lights - Conforme PI: 508</t>
  </si>
  <si>
    <t>ANUNCIART VEICULOS DE PUBLICIDADE LTDA</t>
  </si>
  <si>
    <t>02.683.230/0001-28</t>
  </si>
  <si>
    <t>Veiculação Rádio Jovem Pan - Conforme PI: 507</t>
  </si>
  <si>
    <t>Jovem Pan Digital Ltda</t>
  </si>
  <si>
    <t>44.210.051/0001-13</t>
  </si>
  <si>
    <t>Veiculação Rádio Antena 1 - Conforme PI: 553</t>
  </si>
  <si>
    <t>ANTENA UM RADIODIFUSÃO LTDA</t>
  </si>
  <si>
    <t>48.060.727/0005-14</t>
  </si>
  <si>
    <t>Veiculação Rádio Metropoles - Os cabeças da notícia - Conforme PI: 532</t>
  </si>
  <si>
    <t>Criação - diversos</t>
  </si>
  <si>
    <t>AVISO DE ABERTURA DE LICITAÇÃO - PREGAO ELETRONICO Nº 14/2024</t>
  </si>
  <si>
    <t>AVISO DE ABERTURA DE LICITAÇÃO - PREGAO ELETRONICO Nº 15/2024</t>
  </si>
  <si>
    <t xml:space="preserve"> JORNAL DE BRASILIA COMUNICACAO LTDA -</t>
  </si>
  <si>
    <t>AVISO DE ABERTURA DE LICITAÇÃO - PREGAO ELETRONICO Nº 16/2024</t>
  </si>
  <si>
    <t>AVISO DE ABERTURA DE LICITAÇÃO - PREGAO ELETRONICO Nº 18/2024</t>
  </si>
  <si>
    <t>AVISO DE AUDIENCIA PUBLICA Nº 10/2024</t>
  </si>
  <si>
    <t>Produção e reformatação site mina para lingua espanhola</t>
  </si>
  <si>
    <t>BRUNO LUCAS MOREIRA SILVA 14444086661</t>
  </si>
  <si>
    <t>39.430.485/0001-99</t>
  </si>
  <si>
    <t>Campanha taxa TFU</t>
  </si>
  <si>
    <t>Produção de Spot de 30"</t>
  </si>
  <si>
    <t>CENTELHA COMUNICACAO LTDA</t>
  </si>
  <si>
    <t>40.518.356/0001-36</t>
  </si>
  <si>
    <t>Mina</t>
  </si>
  <si>
    <t>Produção de Folders</t>
  </si>
  <si>
    <t>Taxa 2024</t>
  </si>
  <si>
    <t>Produção de Lona para FrontLight</t>
  </si>
  <si>
    <t>ELISON DA CONCEICAO ANTUNES MENEZES - SOUL COMUNICACAO GRAFICA</t>
  </si>
  <si>
    <t>40.566.417/0001-30</t>
  </si>
  <si>
    <t>Produção de Papel Outdoor</t>
  </si>
  <si>
    <t>SERVIÇO: Veiculação Blog do Callado - Conforme PI: 607</t>
  </si>
  <si>
    <t>SERVIÇO: Veiculação Blog do Ataíde - Conforme PI: 608</t>
  </si>
  <si>
    <t>A. A. DOS SANTOS PUBLICIDADE MARKETING E NOTICIAS ME</t>
  </si>
  <si>
    <t>Veiculação Blog conectado ao poder - Conforme PI: 609</t>
  </si>
  <si>
    <t>OPINIAO COMUNICACAO - EMPRESA DE SERVICOS LTDA</t>
  </si>
  <si>
    <t>Veiculação Blog por Brasilia - Conforme PI: 610</t>
  </si>
  <si>
    <t>Veiculação Blog olho news - Conforme PI: 611</t>
  </si>
  <si>
    <t>Veiculação Blog egnews - Conforme PI: 612</t>
  </si>
  <si>
    <t>Veiculação Blog do Emicles - Conforme PI: 613</t>
  </si>
  <si>
    <t>SOBRADINHO NOTICIAS LTDA</t>
  </si>
  <si>
    <t>Veiculação Blog bsb times - Conforme PI: 614</t>
  </si>
  <si>
    <t>ROGERIO CIRINO PRODUCOES ARTISTICAS LTDA</t>
  </si>
  <si>
    <t xml:space="preserve"> Veiculação Blog painel da cidadania - Conforme PI: 615</t>
  </si>
  <si>
    <t>Veiculação Blog agenda capital - Conforme PI: 616</t>
  </si>
  <si>
    <t>16/12,2024</t>
  </si>
  <si>
    <t>Veiculação Blog noticias direto do poder - Conforme PI: 617</t>
  </si>
  <si>
    <t>JOSELITA GOMES NOGUEIRA 96873086568</t>
  </si>
  <si>
    <t>Veiculação Blog dia da notícia - Conforme PI: 618</t>
  </si>
  <si>
    <t>Veiculação Blog da Zuleika - Conforme PI: 619</t>
  </si>
  <si>
    <t xml:space="preserve"> ZULEIKA APARECIDA LOPES</t>
  </si>
  <si>
    <t>Veiculação Blog jornal do Guará - Conforme PI: 620</t>
  </si>
  <si>
    <t>JORNAL DO GUARA EDITORA E COMUNICACAO LTDA</t>
  </si>
  <si>
    <t>Veiculação Blog mirante social - Conforme PI: 621</t>
  </si>
  <si>
    <t>GENIUS COMUNICACAO E MARKETING LTDA</t>
  </si>
  <si>
    <t>39.354.609/0001-02</t>
  </si>
  <si>
    <t xml:space="preserve"> Veiculação Blog foco nacional - Conforme PI: 622</t>
  </si>
  <si>
    <t>INOVA GESTAO - CONSULTORIA E COMUNICACAO LTDA</t>
  </si>
  <si>
    <t>Veiculação Blog Brazil mulher - Conforme PI: 623</t>
  </si>
  <si>
    <t>Veiculação Blog atualidade política - Conforme PI: 624</t>
  </si>
  <si>
    <t>Atualidade Politica Comunicacao e Marketing Digital Ltda - AP Servicos Tecnicos</t>
  </si>
  <si>
    <t>Veiculação Blog politica distrital - Conforme PI: 625</t>
  </si>
  <si>
    <t>VW PRODUCAO AUDIOVISUAL E COMUNICACAO EMPRESARIAL LTDA</t>
  </si>
  <si>
    <t>Veiculação Blog É di Brasília - Conforme PI: 626</t>
  </si>
  <si>
    <t>E DI BRASILIA COMUNICACAO LTDA</t>
  </si>
  <si>
    <t>Veiculação OOH FRONT LIGHT- Conforme PI: 646</t>
  </si>
  <si>
    <t>Veiculação OOH OUTDOOR - ANUNCIART - Conforme PI: 647</t>
  </si>
  <si>
    <t>Veiculação OOH FRONT LIGHT - Conforme PI: 645</t>
  </si>
  <si>
    <t>Veiculação OOH OUTDOOR - Conforme PI: 649</t>
  </si>
  <si>
    <t>Veiculação DOOH - PAINEL DE LED - Conforme PI: 648</t>
  </si>
  <si>
    <t>3DIGITAL PUBLICIDADE IMERSIVA LTDA</t>
  </si>
  <si>
    <t>51.378.995/0001-60</t>
  </si>
  <si>
    <t>Veiculação Portal folha do meio ambiente - Conforme PI: 605</t>
  </si>
  <si>
    <t>FOLHA DO MEIO AMBIENTE CULTURA VIVA EDITORA LTDA</t>
  </si>
  <si>
    <t>Veiculação Rádio metropoles - Conforme PI: 603</t>
  </si>
  <si>
    <t>Veiculação Radio sucesso news - Conforme PI: 650</t>
  </si>
  <si>
    <t>RC RADIODIFUSAO LTDA</t>
  </si>
  <si>
    <t>44.586.247/0001-07</t>
  </si>
  <si>
    <t>Veiculação Radio Jk fm - Conforme PI: 651</t>
  </si>
  <si>
    <t>RADIO JK FM LTDA</t>
  </si>
  <si>
    <t>02.373.790/0001-86</t>
  </si>
  <si>
    <t>Veiculação TV Record DF - Merchandising - Conforme PI: 606</t>
  </si>
  <si>
    <t>Radio e Televisão Capital LTDA</t>
  </si>
  <si>
    <t>02.579.308/0001-69</t>
  </si>
  <si>
    <t>Veiculação - Impulsionamento - Conforme PI: 604</t>
  </si>
  <si>
    <t>Produção</t>
  </si>
  <si>
    <t>TOTAL</t>
  </si>
  <si>
    <t>1.2 Contrato nº 57/2015</t>
  </si>
  <si>
    <t>1.2.1 CONTRATADO: Secretaria de Estado da Casa Civil-  CNPJ 09.639.459/0001-05</t>
  </si>
  <si>
    <t>Publicidade legal</t>
  </si>
  <si>
    <t>DODF</t>
  </si>
  <si>
    <t>NÃO</t>
  </si>
  <si>
    <t>Publicidade Legal</t>
  </si>
  <si>
    <t>ANEXO II</t>
  </si>
  <si>
    <t>2. RESUMO GERAL - SALDOS E DESPESAS COM PUBLICIDADE LIQUIDADAS no 4º TRIMESTRE DE 2024</t>
  </si>
  <si>
    <t>RESUMO GERAL</t>
  </si>
  <si>
    <t>Publicidade Institucional</t>
  </si>
  <si>
    <t>Publicidade de Utilidade Pública</t>
  </si>
  <si>
    <t>1. Dotação Orçamentária  Autorizada (2024)</t>
  </si>
  <si>
    <t>2. Empenhado (até o trimeste)</t>
  </si>
  <si>
    <t>3a. Liquidado (no trimestre)</t>
  </si>
  <si>
    <t>3b. Liquidado acumulado</t>
  </si>
  <si>
    <t>4. Crédito Orç. Disponível (2024)</t>
  </si>
  <si>
    <t xml:space="preserve">5. Saldo de empenho </t>
  </si>
  <si>
    <t>6. Restos à Pagar RP(2023) acumulado</t>
  </si>
  <si>
    <t>7. Total liquidado 2024 com RP (2023)</t>
  </si>
  <si>
    <t>2. RESUMO GERAL - SALDOS E DESPESAS COM PUBLICIDADE LIQUIDADAS no 1º TRIMESTRE DE 2021</t>
  </si>
  <si>
    <t>1. Dotação Orçamentária (2020)</t>
  </si>
  <si>
    <t>4. Crédito Orç. Disponível (2020)</t>
  </si>
  <si>
    <t>5. Saldo de empenho 2020</t>
  </si>
  <si>
    <t>6. Restos à Pagar RP(2019) acumulado</t>
  </si>
  <si>
    <t>7. Total liquidado 2020 com RP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</si>
</sst>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8"/>
      <color rgb="FF000000"/>
      <name val="Calibri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scheme val="minor"/>
    </font>
    <font>
      <sz val="8"/>
      <color theme="1"/>
      <name val="Calibri"/>
      <scheme val="minor"/>
    </font>
    <font>
      <b/>
      <sz val="8"/>
      <color theme="1"/>
      <name val="Calibri"/>
      <scheme val="minor"/>
    </font>
    <font>
      <b/>
      <sz val="9"/>
      <color theme="1"/>
      <name val="Calibri"/>
      <scheme val="minor"/>
    </font>
    <font>
      <sz val="9"/>
      <color rgb="FF000000"/>
      <name val="Calibri"/>
      <scheme val="minor"/>
    </font>
    <font>
      <sz val="9"/>
      <color theme="1"/>
      <name val="Calibri"/>
      <scheme val="minor"/>
    </font>
    <font>
      <sz val="8"/>
      <color rgb="FF000000"/>
      <name val="Calibri"/>
      <scheme val="minor"/>
    </font>
    <font>
      <sz val="9"/>
      <color rgb="FFFF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5">
    <xf numFmtId="0" fontId="0" fillId="0" borderId="0" xfId="0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43" fontId="0" fillId="0" borderId="0" xfId="0" applyNumberFormat="1"/>
    <xf numFmtId="0" fontId="5" fillId="0" borderId="1" xfId="0" applyFont="1" applyBorder="1" applyAlignment="1">
      <alignment vertical="center" wrapText="1"/>
    </xf>
    <xf numFmtId="43" fontId="5" fillId="0" borderId="1" xfId="1" applyFont="1" applyBorder="1" applyAlignment="1">
      <alignment horizontal="justify" vertical="center" wrapText="1"/>
    </xf>
    <xf numFmtId="43" fontId="5" fillId="0" borderId="1" xfId="1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43" fontId="5" fillId="0" borderId="1" xfId="0" applyNumberFormat="1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0" fontId="5" fillId="0" borderId="2" xfId="0" applyFont="1" applyBorder="1" applyAlignment="1">
      <alignment horizontal="justify" wrapText="1"/>
    </xf>
    <xf numFmtId="0" fontId="5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0" xfId="0" applyFont="1"/>
    <xf numFmtId="17" fontId="0" fillId="0" borderId="0" xfId="0" applyNumberFormat="1"/>
    <xf numFmtId="0" fontId="0" fillId="2" borderId="0" xfId="0" applyFill="1"/>
    <xf numFmtId="0" fontId="12" fillId="0" borderId="0" xfId="0" applyFont="1"/>
    <xf numFmtId="0" fontId="12" fillId="0" borderId="0" xfId="0" applyFont="1" applyAlignment="1">
      <alignment horizontal="left"/>
    </xf>
    <xf numFmtId="43" fontId="12" fillId="0" borderId="0" xfId="0" applyNumberFormat="1" applyFont="1"/>
    <xf numFmtId="0" fontId="12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6" fillId="0" borderId="7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justify" vertical="center" wrapText="1"/>
    </xf>
    <xf numFmtId="43" fontId="6" fillId="0" borderId="1" xfId="1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43" fontId="12" fillId="0" borderId="1" xfId="1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justify" wrapText="1"/>
    </xf>
    <xf numFmtId="4" fontId="12" fillId="0" borderId="1" xfId="0" applyNumberFormat="1" applyFont="1" applyBorder="1" applyAlignment="1">
      <alignment horizontal="justify" wrapText="1"/>
    </xf>
    <xf numFmtId="0" fontId="13" fillId="0" borderId="2" xfId="0" applyFont="1" applyBorder="1" applyAlignment="1">
      <alignment horizontal="justify" wrapText="1"/>
    </xf>
    <xf numFmtId="4" fontId="6" fillId="0" borderId="1" xfId="0" applyNumberFormat="1" applyFont="1" applyBorder="1" applyAlignment="1">
      <alignment horizontal="right" wrapText="1"/>
    </xf>
    <xf numFmtId="4" fontId="7" fillId="0" borderId="2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4" fontId="12" fillId="0" borderId="1" xfId="0" applyNumberFormat="1" applyFont="1" applyBorder="1" applyAlignment="1">
      <alignment horizontal="right" wrapText="1"/>
    </xf>
    <xf numFmtId="4" fontId="13" fillId="0" borderId="2" xfId="0" applyNumberFormat="1" applyFont="1" applyBorder="1" applyAlignment="1">
      <alignment horizontal="right" wrapText="1"/>
    </xf>
    <xf numFmtId="0" fontId="8" fillId="0" borderId="0" xfId="0" applyFont="1" applyAlignment="1">
      <alignment horizontal="justify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1" xfId="0" applyFont="1" applyBorder="1" applyAlignment="1">
      <alignment horizontal="justify" wrapText="1"/>
    </xf>
    <xf numFmtId="0" fontId="14" fillId="0" borderId="2" xfId="0" applyFont="1" applyBorder="1" applyAlignment="1">
      <alignment horizontal="justify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14" fontId="20" fillId="2" borderId="1" xfId="0" applyNumberFormat="1" applyFont="1" applyFill="1" applyBorder="1" applyAlignment="1">
      <alignment horizontal="center" vertical="center" wrapText="1"/>
    </xf>
    <xf numFmtId="43" fontId="16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14" fontId="20" fillId="2" borderId="1" xfId="0" applyNumberFormat="1" applyFont="1" applyFill="1" applyBorder="1" applyAlignment="1">
      <alignment horizontal="center" vertical="center"/>
    </xf>
    <xf numFmtId="43" fontId="21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4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43" fontId="20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43" fontId="17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center"/>
    </xf>
    <xf numFmtId="43" fontId="20" fillId="2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43" fontId="16" fillId="2" borderId="1" xfId="0" applyNumberFormat="1" applyFont="1" applyFill="1" applyBorder="1" applyAlignment="1">
      <alignment horizontal="right" vertical="center" wrapText="1"/>
    </xf>
    <xf numFmtId="43" fontId="19" fillId="2" borderId="1" xfId="0" applyNumberFormat="1" applyFont="1" applyFill="1" applyBorder="1" applyAlignment="1">
      <alignment horizontal="right" vertical="center"/>
    </xf>
    <xf numFmtId="4" fontId="19" fillId="2" borderId="1" xfId="0" applyNumberFormat="1" applyFont="1" applyFill="1" applyBorder="1" applyAlignment="1">
      <alignment horizontal="right" vertical="center"/>
    </xf>
    <xf numFmtId="43" fontId="18" fillId="0" borderId="1" xfId="0" applyNumberFormat="1" applyFont="1" applyBorder="1" applyAlignment="1">
      <alignment horizontal="right" vertical="center"/>
    </xf>
    <xf numFmtId="0" fontId="22" fillId="2" borderId="1" xfId="0" applyFont="1" applyFill="1" applyBorder="1" applyAlignment="1">
      <alignment horizontal="right" vertical="center"/>
    </xf>
    <xf numFmtId="4" fontId="20" fillId="2" borderId="1" xfId="0" applyNumberFormat="1" applyFont="1" applyFill="1" applyBorder="1" applyAlignment="1">
      <alignment horizontal="right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3" fontId="17" fillId="0" borderId="1" xfId="0" applyNumberFormat="1" applyFont="1" applyBorder="1" applyAlignment="1">
      <alignment horizontal="right" vertical="center"/>
    </xf>
    <xf numFmtId="0" fontId="19" fillId="0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B2C5C-E20C-4CE7-9239-D2A92CE47D25}">
  <sheetPr>
    <pageSetUpPr fitToPage="1"/>
  </sheetPr>
  <dimension ref="B1:BE143"/>
  <sheetViews>
    <sheetView tabSelected="1" workbookViewId="0">
      <selection activeCell="L5" sqref="L5"/>
    </sheetView>
  </sheetViews>
  <sheetFormatPr defaultRowHeight="15"/>
  <cols>
    <col min="1" max="1" width="4.85546875" customWidth="1"/>
    <col min="2" max="2" width="15.42578125" style="20" customWidth="1"/>
    <col min="3" max="3" width="14.28515625" style="2" customWidth="1"/>
    <col min="4" max="4" width="15" style="58" customWidth="1"/>
    <col min="5" max="5" width="15.85546875" style="2" customWidth="1"/>
    <col min="6" max="6" width="22" style="26" customWidth="1"/>
    <col min="7" max="7" width="15.28515625" style="24" customWidth="1"/>
    <col min="8" max="8" width="8.28515625" style="20" customWidth="1"/>
    <col min="9" max="9" width="9.42578125" style="20" customWidth="1"/>
    <col min="10" max="10" width="12.42578125" style="2" customWidth="1"/>
    <col min="11" max="11" width="11.42578125" style="20" customWidth="1"/>
    <col min="12" max="12" width="9" style="2" customWidth="1"/>
    <col min="13" max="13" width="10.42578125" style="19" customWidth="1"/>
    <col min="14" max="14" width="11.5703125" style="20" customWidth="1"/>
    <col min="15" max="15" width="12.28515625" style="20" customWidth="1"/>
    <col min="16" max="16" width="17.85546875" customWidth="1"/>
    <col min="17" max="17" width="21.5703125" customWidth="1"/>
    <col min="18" max="18" width="11.140625" customWidth="1"/>
    <col min="19" max="20" width="10.85546875" bestFit="1" customWidth="1"/>
    <col min="21" max="21" width="12.28515625" customWidth="1"/>
  </cols>
  <sheetData>
    <row r="1" spans="2:57">
      <c r="B1" s="51" t="s">
        <v>0</v>
      </c>
      <c r="G1" t="s">
        <v>1</v>
      </c>
    </row>
    <row r="2" spans="2:57" ht="60" customHeight="1">
      <c r="B2" s="61" t="s">
        <v>2</v>
      </c>
      <c r="C2" s="61"/>
    </row>
    <row r="3" spans="2:57" ht="26.25" customHeight="1">
      <c r="B3" s="52" t="s">
        <v>3</v>
      </c>
    </row>
    <row r="4" spans="2:57" ht="44.25" customHeight="1">
      <c r="B4" s="67" t="s">
        <v>4</v>
      </c>
      <c r="C4" s="67"/>
    </row>
    <row r="5" spans="2:57" ht="36" customHeight="1">
      <c r="B5" s="68" t="s">
        <v>5</v>
      </c>
      <c r="C5" s="68" t="s">
        <v>6</v>
      </c>
      <c r="D5" s="69" t="s">
        <v>7</v>
      </c>
      <c r="E5" s="69" t="s">
        <v>8</v>
      </c>
      <c r="F5" s="69" t="s">
        <v>9</v>
      </c>
      <c r="G5" s="69" t="s">
        <v>10</v>
      </c>
      <c r="H5" s="69" t="s">
        <v>11</v>
      </c>
      <c r="I5" s="69" t="s">
        <v>12</v>
      </c>
      <c r="J5" s="69" t="s">
        <v>13</v>
      </c>
      <c r="K5" s="69" t="s">
        <v>14</v>
      </c>
      <c r="L5" s="69" t="s">
        <v>15</v>
      </c>
      <c r="M5" s="69" t="s">
        <v>16</v>
      </c>
      <c r="N5" s="69" t="s">
        <v>17</v>
      </c>
      <c r="O5" s="69" t="s">
        <v>18</v>
      </c>
    </row>
    <row r="6" spans="2:57" s="18" customFormat="1" ht="72.75" customHeight="1">
      <c r="B6" s="70" t="s">
        <v>19</v>
      </c>
      <c r="C6" s="113" t="s">
        <v>19</v>
      </c>
      <c r="D6" s="71" t="s">
        <v>20</v>
      </c>
      <c r="E6" s="98">
        <v>45576</v>
      </c>
      <c r="F6" s="77" t="s">
        <v>21</v>
      </c>
      <c r="G6" s="73" t="s">
        <v>22</v>
      </c>
      <c r="H6" s="74">
        <v>1004</v>
      </c>
      <c r="I6" s="75">
        <v>45576</v>
      </c>
      <c r="J6" s="101">
        <v>1458.69</v>
      </c>
      <c r="K6" s="101">
        <v>0</v>
      </c>
      <c r="L6" s="76">
        <v>0</v>
      </c>
      <c r="M6" s="100">
        <f>13.68+13.13+70.02</f>
        <v>96.83</v>
      </c>
      <c r="N6" s="101">
        <v>273.5</v>
      </c>
      <c r="O6" s="102">
        <f>J6+K6+N6</f>
        <v>1732.19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</row>
    <row r="7" spans="2:57" s="18" customFormat="1" ht="60" customHeight="1">
      <c r="B7" s="70" t="s">
        <v>19</v>
      </c>
      <c r="C7" s="113" t="s">
        <v>19</v>
      </c>
      <c r="D7" s="71" t="s">
        <v>23</v>
      </c>
      <c r="E7" s="98">
        <v>45577</v>
      </c>
      <c r="F7" s="77" t="s">
        <v>21</v>
      </c>
      <c r="G7" s="73" t="s">
        <v>22</v>
      </c>
      <c r="H7" s="74">
        <v>1005</v>
      </c>
      <c r="I7" s="75">
        <v>45577</v>
      </c>
      <c r="J7" s="101">
        <v>1166.95</v>
      </c>
      <c r="K7" s="101">
        <v>0</v>
      </c>
      <c r="L7" s="76">
        <v>0</v>
      </c>
      <c r="M7" s="100">
        <v>77.45</v>
      </c>
      <c r="N7" s="101">
        <v>218.8</v>
      </c>
      <c r="O7" s="102">
        <f t="shared" ref="O7:O86" si="0">J7+K7+N7</f>
        <v>1385.75</v>
      </c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</row>
    <row r="8" spans="2:57" s="18" customFormat="1" ht="66.75" customHeight="1">
      <c r="B8" s="70" t="s">
        <v>19</v>
      </c>
      <c r="C8" s="113" t="s">
        <v>19</v>
      </c>
      <c r="D8" s="71" t="s">
        <v>24</v>
      </c>
      <c r="E8" s="98">
        <v>45577</v>
      </c>
      <c r="F8" s="77" t="s">
        <v>21</v>
      </c>
      <c r="G8" s="73" t="s">
        <v>22</v>
      </c>
      <c r="H8" s="74">
        <v>1006</v>
      </c>
      <c r="I8" s="75">
        <v>45577</v>
      </c>
      <c r="J8" s="101">
        <v>1166.95</v>
      </c>
      <c r="K8" s="101">
        <v>0</v>
      </c>
      <c r="L8" s="76">
        <v>0</v>
      </c>
      <c r="M8" s="100">
        <v>77.45</v>
      </c>
      <c r="N8" s="101">
        <v>218.8</v>
      </c>
      <c r="O8" s="102">
        <f t="shared" si="0"/>
        <v>1385.75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</row>
    <row r="9" spans="2:57" s="18" customFormat="1" ht="52.5" customHeight="1">
      <c r="B9" s="70" t="s">
        <v>19</v>
      </c>
      <c r="C9" s="113" t="s">
        <v>19</v>
      </c>
      <c r="D9" s="71" t="s">
        <v>25</v>
      </c>
      <c r="E9" s="98">
        <v>45577</v>
      </c>
      <c r="F9" s="77" t="s">
        <v>21</v>
      </c>
      <c r="G9" s="73" t="s">
        <v>22</v>
      </c>
      <c r="H9" s="77">
        <v>1007</v>
      </c>
      <c r="I9" s="75">
        <v>45577</v>
      </c>
      <c r="J9" s="101">
        <v>1458.69</v>
      </c>
      <c r="K9" s="101">
        <v>0</v>
      </c>
      <c r="L9" s="76">
        <v>0</v>
      </c>
      <c r="M9" s="100">
        <v>96.83</v>
      </c>
      <c r="N9" s="101">
        <v>273.5</v>
      </c>
      <c r="O9" s="102">
        <f t="shared" si="0"/>
        <v>1732.19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</row>
    <row r="10" spans="2:57" s="18" customFormat="1" ht="63.75" customHeight="1">
      <c r="B10" s="70" t="s">
        <v>19</v>
      </c>
      <c r="C10" s="113" t="s">
        <v>19</v>
      </c>
      <c r="D10" s="71" t="s">
        <v>26</v>
      </c>
      <c r="E10" s="98">
        <v>45577</v>
      </c>
      <c r="F10" s="77" t="s">
        <v>21</v>
      </c>
      <c r="G10" s="73" t="s">
        <v>22</v>
      </c>
      <c r="H10" s="74">
        <v>1008</v>
      </c>
      <c r="I10" s="75">
        <v>45577</v>
      </c>
      <c r="J10" s="101">
        <v>1458.69</v>
      </c>
      <c r="K10" s="101">
        <v>0</v>
      </c>
      <c r="L10" s="76">
        <v>0</v>
      </c>
      <c r="M10" s="100">
        <v>96.83</v>
      </c>
      <c r="N10" s="101">
        <v>273.5</v>
      </c>
      <c r="O10" s="102">
        <f t="shared" si="0"/>
        <v>1732.19</v>
      </c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</row>
    <row r="11" spans="2:57" ht="53.25" customHeight="1">
      <c r="B11" s="70" t="s">
        <v>19</v>
      </c>
      <c r="C11" s="113" t="s">
        <v>19</v>
      </c>
      <c r="D11" s="71" t="s">
        <v>27</v>
      </c>
      <c r="E11" s="98">
        <v>45577</v>
      </c>
      <c r="F11" s="77" t="s">
        <v>21</v>
      </c>
      <c r="G11" s="73" t="s">
        <v>22</v>
      </c>
      <c r="H11" s="78">
        <v>1009</v>
      </c>
      <c r="I11" s="75">
        <v>45577</v>
      </c>
      <c r="J11" s="101">
        <v>1458.69</v>
      </c>
      <c r="K11" s="101">
        <v>0</v>
      </c>
      <c r="L11" s="76">
        <v>0</v>
      </c>
      <c r="M11" s="100">
        <v>96.83</v>
      </c>
      <c r="N11" s="101">
        <v>273.5</v>
      </c>
      <c r="O11" s="102">
        <f t="shared" si="0"/>
        <v>1732.19</v>
      </c>
    </row>
    <row r="12" spans="2:57" ht="53.25" customHeight="1">
      <c r="B12" s="70" t="s">
        <v>19</v>
      </c>
      <c r="C12" s="113" t="s">
        <v>19</v>
      </c>
      <c r="D12" s="71" t="s">
        <v>28</v>
      </c>
      <c r="E12" s="98">
        <v>45577</v>
      </c>
      <c r="F12" s="77" t="s">
        <v>21</v>
      </c>
      <c r="G12" s="73" t="s">
        <v>22</v>
      </c>
      <c r="H12" s="78">
        <v>1010</v>
      </c>
      <c r="I12" s="75">
        <v>45577</v>
      </c>
      <c r="J12" s="101">
        <v>1458.69</v>
      </c>
      <c r="K12" s="101">
        <v>0</v>
      </c>
      <c r="L12" s="76">
        <v>0</v>
      </c>
      <c r="M12" s="100">
        <v>96.83</v>
      </c>
      <c r="N12" s="101">
        <v>273.5</v>
      </c>
      <c r="O12" s="102">
        <f t="shared" si="0"/>
        <v>1732.19</v>
      </c>
    </row>
    <row r="13" spans="2:57" ht="52.5" customHeight="1">
      <c r="B13" s="70" t="s">
        <v>19</v>
      </c>
      <c r="C13" s="113" t="s">
        <v>19</v>
      </c>
      <c r="D13" s="71" t="s">
        <v>29</v>
      </c>
      <c r="E13" s="98">
        <v>45577</v>
      </c>
      <c r="F13" s="77" t="s">
        <v>21</v>
      </c>
      <c r="G13" s="73" t="s">
        <v>22</v>
      </c>
      <c r="H13" s="78">
        <v>1011</v>
      </c>
      <c r="I13" s="75">
        <v>45577</v>
      </c>
      <c r="J13" s="101">
        <v>1458.69</v>
      </c>
      <c r="K13" s="101">
        <v>0</v>
      </c>
      <c r="L13" s="76">
        <v>0</v>
      </c>
      <c r="M13" s="100">
        <v>96.83</v>
      </c>
      <c r="N13" s="101">
        <v>273.5</v>
      </c>
      <c r="O13" s="102">
        <f t="shared" si="0"/>
        <v>1732.19</v>
      </c>
    </row>
    <row r="14" spans="2:57" ht="54.75" customHeight="1">
      <c r="B14" s="70" t="s">
        <v>19</v>
      </c>
      <c r="C14" s="113" t="s">
        <v>19</v>
      </c>
      <c r="D14" s="71" t="s">
        <v>30</v>
      </c>
      <c r="E14" s="98">
        <v>45577</v>
      </c>
      <c r="F14" s="77" t="s">
        <v>21</v>
      </c>
      <c r="G14" s="73" t="s">
        <v>22</v>
      </c>
      <c r="H14" s="78">
        <v>1012</v>
      </c>
      <c r="I14" s="75">
        <v>45577</v>
      </c>
      <c r="J14" s="101">
        <v>1458.69</v>
      </c>
      <c r="K14" s="101">
        <v>0</v>
      </c>
      <c r="L14" s="76">
        <v>0</v>
      </c>
      <c r="M14" s="100">
        <v>96.83</v>
      </c>
      <c r="N14" s="101">
        <v>273.5</v>
      </c>
      <c r="O14" s="102">
        <f t="shared" si="0"/>
        <v>1732.19</v>
      </c>
    </row>
    <row r="15" spans="2:57" ht="75.75" customHeight="1">
      <c r="B15" s="70" t="s">
        <v>19</v>
      </c>
      <c r="C15" s="113" t="s">
        <v>19</v>
      </c>
      <c r="D15" s="71" t="s">
        <v>31</v>
      </c>
      <c r="E15" s="98">
        <v>45577</v>
      </c>
      <c r="F15" s="77" t="s">
        <v>21</v>
      </c>
      <c r="G15" s="73" t="s">
        <v>22</v>
      </c>
      <c r="H15" s="78">
        <v>1013</v>
      </c>
      <c r="I15" s="75">
        <v>45577</v>
      </c>
      <c r="J15" s="101">
        <v>1458.69</v>
      </c>
      <c r="K15" s="101">
        <v>0</v>
      </c>
      <c r="L15" s="76">
        <v>0</v>
      </c>
      <c r="M15" s="100">
        <v>96.83</v>
      </c>
      <c r="N15" s="101">
        <v>273.5</v>
      </c>
      <c r="O15" s="102">
        <f t="shared" ref="O15" si="1">J15+K15+N15</f>
        <v>1732.19</v>
      </c>
    </row>
    <row r="16" spans="2:57" ht="72.75" customHeight="1">
      <c r="B16" s="70" t="s">
        <v>19</v>
      </c>
      <c r="C16" s="113" t="s">
        <v>19</v>
      </c>
      <c r="D16" s="71" t="s">
        <v>32</v>
      </c>
      <c r="E16" s="98">
        <v>45577</v>
      </c>
      <c r="F16" s="77" t="s">
        <v>21</v>
      </c>
      <c r="G16" s="73" t="s">
        <v>22</v>
      </c>
      <c r="H16" s="74">
        <v>1014</v>
      </c>
      <c r="I16" s="75">
        <v>45577</v>
      </c>
      <c r="J16" s="101">
        <v>1166.95</v>
      </c>
      <c r="K16" s="101">
        <v>0</v>
      </c>
      <c r="L16" s="76">
        <v>0</v>
      </c>
      <c r="M16" s="100">
        <v>77.45</v>
      </c>
      <c r="N16" s="101">
        <v>218.8</v>
      </c>
      <c r="O16" s="102">
        <f t="shared" ref="O16" si="2">J16+K16+N16</f>
        <v>1385.75</v>
      </c>
    </row>
    <row r="17" spans="2:57" ht="71.25" customHeight="1">
      <c r="B17" s="70" t="s">
        <v>19</v>
      </c>
      <c r="C17" s="113" t="s">
        <v>19</v>
      </c>
      <c r="D17" s="71" t="s">
        <v>33</v>
      </c>
      <c r="E17" s="98">
        <v>45577</v>
      </c>
      <c r="F17" s="77" t="s">
        <v>21</v>
      </c>
      <c r="G17" s="73" t="s">
        <v>22</v>
      </c>
      <c r="H17" s="78">
        <v>1015</v>
      </c>
      <c r="I17" s="75">
        <v>45577</v>
      </c>
      <c r="J17" s="101">
        <v>1458.69</v>
      </c>
      <c r="K17" s="101">
        <v>0</v>
      </c>
      <c r="L17" s="76">
        <v>0</v>
      </c>
      <c r="M17" s="100">
        <v>96.83</v>
      </c>
      <c r="N17" s="101">
        <v>273.5</v>
      </c>
      <c r="O17" s="102">
        <f t="shared" ref="O17" si="3">J17+K17+N17</f>
        <v>1732.19</v>
      </c>
    </row>
    <row r="18" spans="2:57" ht="75.75" customHeight="1">
      <c r="B18" s="70" t="s">
        <v>19</v>
      </c>
      <c r="C18" s="113" t="s">
        <v>19</v>
      </c>
      <c r="D18" s="71" t="s">
        <v>34</v>
      </c>
      <c r="E18" s="98">
        <v>45577</v>
      </c>
      <c r="F18" s="77" t="s">
        <v>21</v>
      </c>
      <c r="G18" s="73" t="s">
        <v>22</v>
      </c>
      <c r="H18" s="78">
        <v>1016</v>
      </c>
      <c r="I18" s="75">
        <v>45577</v>
      </c>
      <c r="J18" s="101">
        <v>1458.69</v>
      </c>
      <c r="K18" s="101">
        <v>0</v>
      </c>
      <c r="L18" s="76">
        <v>0</v>
      </c>
      <c r="M18" s="100">
        <v>96.83</v>
      </c>
      <c r="N18" s="101">
        <v>273.5</v>
      </c>
      <c r="O18" s="102">
        <f t="shared" si="0"/>
        <v>1732.19</v>
      </c>
    </row>
    <row r="19" spans="2:57" ht="75.75" customHeight="1">
      <c r="B19" s="70" t="s">
        <v>19</v>
      </c>
      <c r="C19" s="113" t="s">
        <v>19</v>
      </c>
      <c r="D19" s="71" t="s">
        <v>35</v>
      </c>
      <c r="E19" s="98">
        <v>45577</v>
      </c>
      <c r="F19" s="77" t="s">
        <v>21</v>
      </c>
      <c r="G19" s="73" t="s">
        <v>22</v>
      </c>
      <c r="H19" s="74">
        <v>1017</v>
      </c>
      <c r="I19" s="75">
        <v>45577</v>
      </c>
      <c r="J19" s="101">
        <v>1458.69</v>
      </c>
      <c r="K19" s="101">
        <v>0</v>
      </c>
      <c r="L19" s="76">
        <v>0</v>
      </c>
      <c r="M19" s="100">
        <v>96.83</v>
      </c>
      <c r="N19" s="101">
        <v>273.5</v>
      </c>
      <c r="O19" s="102">
        <f>J19+K19+N19</f>
        <v>1732.19</v>
      </c>
    </row>
    <row r="20" spans="2:57" ht="54.75" customHeight="1">
      <c r="B20" s="70" t="s">
        <v>19</v>
      </c>
      <c r="C20" s="113" t="s">
        <v>19</v>
      </c>
      <c r="D20" s="71" t="s">
        <v>36</v>
      </c>
      <c r="E20" s="99">
        <v>45587</v>
      </c>
      <c r="F20" s="77" t="s">
        <v>37</v>
      </c>
      <c r="G20" s="73" t="s">
        <v>38</v>
      </c>
      <c r="H20" s="74">
        <v>1018</v>
      </c>
      <c r="I20" s="75">
        <v>45587</v>
      </c>
      <c r="J20" s="101"/>
      <c r="K20" s="101">
        <v>53110</v>
      </c>
      <c r="L20" s="76">
        <v>0</v>
      </c>
      <c r="M20" s="102">
        <v>2863.69</v>
      </c>
      <c r="N20" s="101">
        <v>2124.4</v>
      </c>
      <c r="O20" s="102">
        <f>J20+K20+N20</f>
        <v>55234.400000000001</v>
      </c>
    </row>
    <row r="21" spans="2:57" s="18" customFormat="1" ht="32.25" customHeight="1">
      <c r="B21" s="70" t="s">
        <v>19</v>
      </c>
      <c r="C21" s="113" t="s">
        <v>19</v>
      </c>
      <c r="D21" s="72" t="s">
        <v>39</v>
      </c>
      <c r="E21" s="99">
        <v>45587</v>
      </c>
      <c r="F21" s="77" t="s">
        <v>40</v>
      </c>
      <c r="G21" s="73" t="s">
        <v>41</v>
      </c>
      <c r="H21" s="74">
        <v>1019</v>
      </c>
      <c r="I21" s="75">
        <v>45587</v>
      </c>
      <c r="J21" s="101"/>
      <c r="K21" s="101">
        <v>3718</v>
      </c>
      <c r="L21" s="76">
        <v>0</v>
      </c>
      <c r="M21" s="102">
        <v>267.39999999999998</v>
      </c>
      <c r="N21" s="101">
        <v>148.72</v>
      </c>
      <c r="O21" s="102">
        <f>J21+K21+N21</f>
        <v>3866.72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</row>
    <row r="22" spans="2:57" s="18" customFormat="1" ht="49.5" customHeight="1">
      <c r="B22" s="70" t="s">
        <v>42</v>
      </c>
      <c r="C22" s="112" t="s">
        <v>43</v>
      </c>
      <c r="D22" s="71" t="s">
        <v>44</v>
      </c>
      <c r="E22" s="99">
        <v>45587</v>
      </c>
      <c r="F22" s="77" t="s">
        <v>45</v>
      </c>
      <c r="G22" s="73" t="s">
        <v>46</v>
      </c>
      <c r="H22" s="74">
        <v>1020</v>
      </c>
      <c r="I22" s="79">
        <v>45587</v>
      </c>
      <c r="J22" s="102">
        <v>0</v>
      </c>
      <c r="K22" s="101">
        <v>21300</v>
      </c>
      <c r="L22" s="76"/>
      <c r="M22" s="102">
        <v>1148.5</v>
      </c>
      <c r="N22" s="101">
        <v>852</v>
      </c>
      <c r="O22" s="102">
        <f t="shared" ref="O22" si="4">J22+K22+N22</f>
        <v>22152</v>
      </c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</row>
    <row r="23" spans="2:57" ht="56.25" customHeight="1">
      <c r="B23" s="70" t="s">
        <v>19</v>
      </c>
      <c r="C23" s="113" t="s">
        <v>19</v>
      </c>
      <c r="D23" s="71" t="s">
        <v>47</v>
      </c>
      <c r="E23" s="99">
        <v>45587</v>
      </c>
      <c r="F23" s="77" t="s">
        <v>48</v>
      </c>
      <c r="G23" s="73" t="s">
        <v>49</v>
      </c>
      <c r="H23" s="74">
        <v>1021</v>
      </c>
      <c r="I23" s="79">
        <v>45587</v>
      </c>
      <c r="J23" s="102">
        <v>16676.52</v>
      </c>
      <c r="K23" s="101">
        <v>0</v>
      </c>
      <c r="L23" s="76">
        <v>0</v>
      </c>
      <c r="M23" s="100">
        <v>1140.26</v>
      </c>
      <c r="N23" s="101">
        <v>3126.85</v>
      </c>
      <c r="O23" s="102">
        <f t="shared" si="0"/>
        <v>19803.37</v>
      </c>
    </row>
    <row r="24" spans="2:57" ht="47.25" customHeight="1">
      <c r="B24" s="70" t="s">
        <v>50</v>
      </c>
      <c r="C24" s="113" t="s">
        <v>50</v>
      </c>
      <c r="D24" s="71" t="s">
        <v>51</v>
      </c>
      <c r="E24" s="99">
        <v>45587</v>
      </c>
      <c r="F24" s="77" t="s">
        <v>52</v>
      </c>
      <c r="G24" s="73" t="s">
        <v>53</v>
      </c>
      <c r="H24" s="74">
        <v>1022</v>
      </c>
      <c r="I24" s="79">
        <v>45587</v>
      </c>
      <c r="J24" s="108"/>
      <c r="K24" s="106">
        <v>13895.06</v>
      </c>
      <c r="L24" s="80">
        <v>0</v>
      </c>
      <c r="M24" s="103">
        <v>1361.71</v>
      </c>
      <c r="N24" s="101">
        <v>0</v>
      </c>
      <c r="O24" s="102">
        <f t="shared" si="0"/>
        <v>13895.06</v>
      </c>
      <c r="P24">
        <v>13895.07</v>
      </c>
    </row>
    <row r="25" spans="2:57" ht="42" customHeight="1">
      <c r="B25" s="70" t="s">
        <v>19</v>
      </c>
      <c r="C25" s="113" t="s">
        <v>19</v>
      </c>
      <c r="D25" s="71" t="s">
        <v>51</v>
      </c>
      <c r="E25" s="99">
        <v>45587</v>
      </c>
      <c r="F25" s="77" t="s">
        <v>52</v>
      </c>
      <c r="G25" s="73" t="s">
        <v>53</v>
      </c>
      <c r="H25" s="74">
        <v>1023</v>
      </c>
      <c r="I25" s="79">
        <v>45587</v>
      </c>
      <c r="J25" s="108"/>
      <c r="K25" s="105">
        <v>19436.560000000001</v>
      </c>
      <c r="L25" s="80">
        <v>0</v>
      </c>
      <c r="M25" s="103">
        <v>1904.78</v>
      </c>
      <c r="N25" s="101">
        <v>0</v>
      </c>
      <c r="O25" s="101">
        <f t="shared" si="0"/>
        <v>19436.560000000001</v>
      </c>
    </row>
    <row r="26" spans="2:57" ht="49.5" customHeight="1">
      <c r="B26" s="70" t="s">
        <v>19</v>
      </c>
      <c r="C26" s="113" t="s">
        <v>19</v>
      </c>
      <c r="D26" s="71" t="s">
        <v>54</v>
      </c>
      <c r="E26" s="99">
        <v>45587</v>
      </c>
      <c r="F26" s="77" t="s">
        <v>21</v>
      </c>
      <c r="G26" s="73" t="s">
        <v>55</v>
      </c>
      <c r="H26" s="74">
        <v>1024</v>
      </c>
      <c r="I26" s="79">
        <v>45587</v>
      </c>
      <c r="J26" s="102">
        <v>1458.69</v>
      </c>
      <c r="K26" s="101">
        <v>0</v>
      </c>
      <c r="L26" s="76">
        <v>0</v>
      </c>
      <c r="M26" s="100">
        <f>13.68+13.13+70.02</f>
        <v>96.83</v>
      </c>
      <c r="N26" s="101">
        <v>273.5</v>
      </c>
      <c r="O26" s="101">
        <f t="shared" si="0"/>
        <v>1732.19</v>
      </c>
      <c r="P26" s="3"/>
    </row>
    <row r="27" spans="2:57" ht="36.75" customHeight="1">
      <c r="B27" s="70" t="s">
        <v>42</v>
      </c>
      <c r="C27" s="113" t="s">
        <v>56</v>
      </c>
      <c r="D27" s="71" t="s">
        <v>57</v>
      </c>
      <c r="E27" s="99">
        <v>45587</v>
      </c>
      <c r="F27" s="77" t="s">
        <v>52</v>
      </c>
      <c r="G27" s="73" t="s">
        <v>53</v>
      </c>
      <c r="H27" s="74">
        <v>1025</v>
      </c>
      <c r="I27" s="79">
        <v>45587</v>
      </c>
      <c r="J27" s="100"/>
      <c r="K27" s="101">
        <v>5952.15</v>
      </c>
      <c r="L27" s="76">
        <v>0</v>
      </c>
      <c r="M27" s="100">
        <f>297.61+285.7</f>
        <v>583.30999999999995</v>
      </c>
      <c r="N27" s="101">
        <v>0</v>
      </c>
      <c r="O27" s="101">
        <f t="shared" si="0"/>
        <v>5952.15</v>
      </c>
      <c r="P27" s="3"/>
    </row>
    <row r="28" spans="2:57" ht="32.25" customHeight="1">
      <c r="B28" s="70" t="s">
        <v>19</v>
      </c>
      <c r="C28" s="113" t="s">
        <v>19</v>
      </c>
      <c r="D28" s="72" t="s">
        <v>58</v>
      </c>
      <c r="E28" s="99">
        <v>45587</v>
      </c>
      <c r="F28" s="77" t="s">
        <v>52</v>
      </c>
      <c r="G28" s="73" t="s">
        <v>53</v>
      </c>
      <c r="H28" s="74">
        <v>1026</v>
      </c>
      <c r="I28" s="79">
        <v>45587</v>
      </c>
      <c r="J28" s="104">
        <v>0</v>
      </c>
      <c r="K28" s="101">
        <v>9935.7999999999993</v>
      </c>
      <c r="L28" s="76">
        <v>0</v>
      </c>
      <c r="M28" s="100">
        <v>973.71</v>
      </c>
      <c r="N28" s="104">
        <v>0</v>
      </c>
      <c r="O28" s="102">
        <f t="shared" si="0"/>
        <v>9935.7999999999993</v>
      </c>
      <c r="P28" s="3"/>
      <c r="Q28" s="3">
        <f>P19+O20+O21+O22+O23+O24+O25+O26+O27+O28</f>
        <v>152008.24999999997</v>
      </c>
    </row>
    <row r="29" spans="2:57" ht="38.25" customHeight="1">
      <c r="B29" s="70" t="s">
        <v>42</v>
      </c>
      <c r="C29" s="112" t="s">
        <v>59</v>
      </c>
      <c r="D29" s="72" t="s">
        <v>60</v>
      </c>
      <c r="E29" s="99">
        <v>45615</v>
      </c>
      <c r="F29" s="77" t="s">
        <v>61</v>
      </c>
      <c r="G29" s="71" t="s">
        <v>62</v>
      </c>
      <c r="H29" s="74">
        <v>1046</v>
      </c>
      <c r="I29" s="79">
        <v>45615</v>
      </c>
      <c r="J29" s="102">
        <v>0</v>
      </c>
      <c r="K29" s="101">
        <v>21500</v>
      </c>
      <c r="L29" s="76">
        <v>0</v>
      </c>
      <c r="M29" s="102">
        <v>514.28</v>
      </c>
      <c r="N29" s="102">
        <v>860</v>
      </c>
      <c r="O29" s="101">
        <f>J29+K29+N29</f>
        <v>22360</v>
      </c>
      <c r="P29" s="3"/>
      <c r="Q29">
        <f>175219.59-167053.47</f>
        <v>8166.1199999999953</v>
      </c>
    </row>
    <row r="30" spans="2:57" ht="42" customHeight="1">
      <c r="B30" s="70" t="s">
        <v>42</v>
      </c>
      <c r="C30" s="112" t="s">
        <v>59</v>
      </c>
      <c r="D30" s="72" t="s">
        <v>63</v>
      </c>
      <c r="E30" s="99">
        <v>45616</v>
      </c>
      <c r="F30" s="77" t="s">
        <v>64</v>
      </c>
      <c r="G30" s="71" t="s">
        <v>65</v>
      </c>
      <c r="H30" s="74">
        <v>1047</v>
      </c>
      <c r="I30" s="79">
        <v>45616</v>
      </c>
      <c r="J30" s="102">
        <v>0</v>
      </c>
      <c r="K30" s="101">
        <v>11900</v>
      </c>
      <c r="L30" s="76">
        <v>0</v>
      </c>
      <c r="M30" s="102">
        <v>46.65</v>
      </c>
      <c r="N30" s="102">
        <v>476</v>
      </c>
      <c r="O30" s="101">
        <f>J30+K30+N30</f>
        <v>12376</v>
      </c>
      <c r="P30" s="3" t="s">
        <v>66</v>
      </c>
    </row>
    <row r="31" spans="2:57" ht="41.25" customHeight="1">
      <c r="B31" s="70" t="s">
        <v>42</v>
      </c>
      <c r="C31" s="112" t="s">
        <v>59</v>
      </c>
      <c r="D31" s="72" t="s">
        <v>67</v>
      </c>
      <c r="E31" s="99">
        <v>45616</v>
      </c>
      <c r="F31" s="77" t="s">
        <v>68</v>
      </c>
      <c r="G31" s="71" t="s">
        <v>69</v>
      </c>
      <c r="H31" s="74">
        <v>1048</v>
      </c>
      <c r="I31" s="79">
        <v>45616</v>
      </c>
      <c r="J31" s="101">
        <v>0</v>
      </c>
      <c r="K31" s="101">
        <v>4600</v>
      </c>
      <c r="L31" s="76">
        <v>0</v>
      </c>
      <c r="M31" s="102">
        <v>119.23</v>
      </c>
      <c r="N31" s="102">
        <v>184</v>
      </c>
      <c r="O31" s="101">
        <f>J31+K31+N31</f>
        <v>4784</v>
      </c>
      <c r="P31" s="3"/>
    </row>
    <row r="32" spans="2:57" ht="42" customHeight="1">
      <c r="B32" s="70" t="s">
        <v>42</v>
      </c>
      <c r="C32" s="112" t="s">
        <v>70</v>
      </c>
      <c r="D32" s="71" t="s">
        <v>71</v>
      </c>
      <c r="E32" s="99">
        <v>45616</v>
      </c>
      <c r="F32" s="77" t="s">
        <v>68</v>
      </c>
      <c r="G32" s="71" t="s">
        <v>69</v>
      </c>
      <c r="H32" s="74">
        <v>1049</v>
      </c>
      <c r="I32" s="79">
        <v>45616</v>
      </c>
      <c r="J32" s="109">
        <v>0</v>
      </c>
      <c r="K32" s="101">
        <v>4200</v>
      </c>
      <c r="L32" s="76">
        <v>0</v>
      </c>
      <c r="M32" s="102">
        <v>108.86</v>
      </c>
      <c r="N32" s="102">
        <v>168</v>
      </c>
      <c r="O32" s="101">
        <f>J32+K32+N32</f>
        <v>4368</v>
      </c>
      <c r="P32" s="3"/>
    </row>
    <row r="33" spans="2:16" ht="44.25" customHeight="1">
      <c r="B33" s="70" t="s">
        <v>50</v>
      </c>
      <c r="C33" s="112" t="s">
        <v>59</v>
      </c>
      <c r="D33" s="71" t="s">
        <v>72</v>
      </c>
      <c r="E33" s="99">
        <v>45616</v>
      </c>
      <c r="F33" s="77" t="s">
        <v>73</v>
      </c>
      <c r="G33" s="71" t="s">
        <v>74</v>
      </c>
      <c r="H33" s="74">
        <v>1050</v>
      </c>
      <c r="I33" s="79">
        <v>45616</v>
      </c>
      <c r="J33" s="109">
        <v>0</v>
      </c>
      <c r="K33" s="101">
        <v>36600</v>
      </c>
      <c r="L33" s="76">
        <v>0</v>
      </c>
      <c r="M33" s="102">
        <v>143.47</v>
      </c>
      <c r="N33" s="102">
        <v>1464</v>
      </c>
      <c r="O33" s="101">
        <f>J33+K33+N33</f>
        <v>38064</v>
      </c>
      <c r="P33" s="3"/>
    </row>
    <row r="34" spans="2:16" ht="48" customHeight="1">
      <c r="B34" s="70" t="s">
        <v>50</v>
      </c>
      <c r="C34" s="112" t="s">
        <v>59</v>
      </c>
      <c r="D34" s="72" t="s">
        <v>75</v>
      </c>
      <c r="E34" s="99">
        <v>45616</v>
      </c>
      <c r="F34" s="77" t="s">
        <v>37</v>
      </c>
      <c r="G34" s="71" t="s">
        <v>38</v>
      </c>
      <c r="H34" s="74">
        <v>1051</v>
      </c>
      <c r="I34" s="79">
        <v>45616</v>
      </c>
      <c r="J34" s="109">
        <v>0</v>
      </c>
      <c r="K34" s="101">
        <v>85200</v>
      </c>
      <c r="L34" s="76">
        <v>0</v>
      </c>
      <c r="M34" s="102">
        <v>4593</v>
      </c>
      <c r="N34" s="102">
        <v>3408</v>
      </c>
      <c r="O34" s="101">
        <f>J34+K34+N34</f>
        <v>88608</v>
      </c>
      <c r="P34" s="3"/>
    </row>
    <row r="35" spans="2:16" ht="51" customHeight="1">
      <c r="B35" s="70" t="s">
        <v>50</v>
      </c>
      <c r="C35" s="112" t="s">
        <v>59</v>
      </c>
      <c r="D35" s="72" t="s">
        <v>76</v>
      </c>
      <c r="E35" s="98">
        <v>45616</v>
      </c>
      <c r="F35" s="77" t="s">
        <v>77</v>
      </c>
      <c r="G35" s="71" t="s">
        <v>78</v>
      </c>
      <c r="H35" s="74">
        <v>1052</v>
      </c>
      <c r="I35" s="79">
        <v>45616</v>
      </c>
      <c r="J35" s="109">
        <v>1520</v>
      </c>
      <c r="K35" s="101">
        <v>0</v>
      </c>
      <c r="L35" s="76">
        <v>0</v>
      </c>
      <c r="M35" s="100">
        <v>58.33</v>
      </c>
      <c r="N35" s="102">
        <v>285</v>
      </c>
      <c r="O35" s="101">
        <f>J35+K35+N35</f>
        <v>1805</v>
      </c>
      <c r="P35" s="3"/>
    </row>
    <row r="36" spans="2:16" ht="49.5" customHeight="1">
      <c r="B36" s="70" t="s">
        <v>50</v>
      </c>
      <c r="C36" s="112" t="s">
        <v>59</v>
      </c>
      <c r="D36" s="72" t="s">
        <v>79</v>
      </c>
      <c r="E36" s="98">
        <v>45616</v>
      </c>
      <c r="F36" s="77" t="s">
        <v>80</v>
      </c>
      <c r="G36" s="71" t="s">
        <v>81</v>
      </c>
      <c r="H36" s="74">
        <v>1053</v>
      </c>
      <c r="I36" s="79">
        <v>45616</v>
      </c>
      <c r="J36" s="109">
        <v>1520</v>
      </c>
      <c r="K36" s="101">
        <v>0</v>
      </c>
      <c r="L36" s="76">
        <v>0</v>
      </c>
      <c r="M36" s="100">
        <v>58.33</v>
      </c>
      <c r="N36" s="102">
        <v>285</v>
      </c>
      <c r="O36" s="101">
        <f t="shared" ref="O36:O38" si="5">J36+K36+N36</f>
        <v>1805</v>
      </c>
      <c r="P36" s="3"/>
    </row>
    <row r="37" spans="2:16" ht="53.25" customHeight="1">
      <c r="B37" s="70" t="s">
        <v>50</v>
      </c>
      <c r="C37" s="112" t="s">
        <v>59</v>
      </c>
      <c r="D37" s="72" t="s">
        <v>82</v>
      </c>
      <c r="E37" s="98">
        <v>45616</v>
      </c>
      <c r="F37" s="77" t="s">
        <v>83</v>
      </c>
      <c r="G37" s="71" t="s">
        <v>84</v>
      </c>
      <c r="H37" s="74">
        <v>1054</v>
      </c>
      <c r="I37" s="79">
        <v>45616</v>
      </c>
      <c r="J37" s="109">
        <v>1520</v>
      </c>
      <c r="K37" s="101">
        <v>0</v>
      </c>
      <c r="L37" s="76">
        <v>0</v>
      </c>
      <c r="M37" s="100">
        <v>58.33</v>
      </c>
      <c r="N37" s="102">
        <v>285</v>
      </c>
      <c r="O37" s="101">
        <f t="shared" si="5"/>
        <v>1805</v>
      </c>
      <c r="P37" s="3"/>
    </row>
    <row r="38" spans="2:16" ht="51" customHeight="1">
      <c r="B38" s="70" t="s">
        <v>50</v>
      </c>
      <c r="C38" s="112" t="s">
        <v>59</v>
      </c>
      <c r="D38" s="72" t="s">
        <v>85</v>
      </c>
      <c r="E38" s="98">
        <v>45616</v>
      </c>
      <c r="F38" s="77" t="s">
        <v>86</v>
      </c>
      <c r="G38" s="73" t="s">
        <v>87</v>
      </c>
      <c r="H38" s="74">
        <v>1055</v>
      </c>
      <c r="I38" s="79">
        <v>45616</v>
      </c>
      <c r="J38" s="109">
        <v>1520</v>
      </c>
      <c r="K38" s="101">
        <v>0</v>
      </c>
      <c r="L38" s="76">
        <v>0</v>
      </c>
      <c r="M38" s="102">
        <v>103.93</v>
      </c>
      <c r="N38" s="102">
        <v>285</v>
      </c>
      <c r="O38" s="101">
        <f t="shared" si="5"/>
        <v>1805</v>
      </c>
      <c r="P38" s="3"/>
    </row>
    <row r="39" spans="2:16" ht="50.25" customHeight="1">
      <c r="B39" s="70" t="s">
        <v>50</v>
      </c>
      <c r="C39" s="112" t="s">
        <v>59</v>
      </c>
      <c r="D39" s="72" t="s">
        <v>88</v>
      </c>
      <c r="E39" s="98">
        <v>45616</v>
      </c>
      <c r="F39" s="77" t="s">
        <v>89</v>
      </c>
      <c r="G39" s="73" t="s">
        <v>90</v>
      </c>
      <c r="H39" s="74">
        <v>1056</v>
      </c>
      <c r="I39" s="79">
        <v>45616</v>
      </c>
      <c r="J39" s="109">
        <v>1520</v>
      </c>
      <c r="K39" s="101">
        <v>0</v>
      </c>
      <c r="L39" s="76">
        <v>0</v>
      </c>
      <c r="M39" s="100">
        <v>58.33</v>
      </c>
      <c r="N39" s="102">
        <v>285</v>
      </c>
      <c r="O39" s="101">
        <f t="shared" ref="O39:O41" si="6">J39+K39+N39</f>
        <v>1805</v>
      </c>
      <c r="P39" s="3"/>
    </row>
    <row r="40" spans="2:16" ht="52.5" customHeight="1">
      <c r="B40" s="70" t="s">
        <v>50</v>
      </c>
      <c r="C40" s="112" t="s">
        <v>59</v>
      </c>
      <c r="D40" s="72" t="s">
        <v>91</v>
      </c>
      <c r="E40" s="98">
        <v>45616</v>
      </c>
      <c r="F40" s="77" t="s">
        <v>92</v>
      </c>
      <c r="G40" s="71" t="s">
        <v>93</v>
      </c>
      <c r="H40" s="74">
        <v>1057</v>
      </c>
      <c r="I40" s="79">
        <v>45616</v>
      </c>
      <c r="J40" s="109">
        <v>1520</v>
      </c>
      <c r="K40" s="101">
        <v>0</v>
      </c>
      <c r="L40" s="76">
        <v>0</v>
      </c>
      <c r="M40" s="100">
        <v>58.33</v>
      </c>
      <c r="N40" s="102">
        <v>285</v>
      </c>
      <c r="O40" s="101">
        <f t="shared" si="6"/>
        <v>1805</v>
      </c>
      <c r="P40" s="3"/>
    </row>
    <row r="41" spans="2:16" ht="59.25" customHeight="1">
      <c r="B41" s="70" t="s">
        <v>94</v>
      </c>
      <c r="C41" s="112" t="s">
        <v>59</v>
      </c>
      <c r="D41" s="72" t="s">
        <v>95</v>
      </c>
      <c r="E41" s="98">
        <v>45616</v>
      </c>
      <c r="F41" s="77" t="s">
        <v>96</v>
      </c>
      <c r="G41" s="71" t="s">
        <v>97</v>
      </c>
      <c r="H41" s="74">
        <v>1058</v>
      </c>
      <c r="I41" s="79">
        <v>45616</v>
      </c>
      <c r="J41" s="109">
        <v>1520</v>
      </c>
      <c r="K41" s="101">
        <v>0</v>
      </c>
      <c r="L41" s="76">
        <v>0</v>
      </c>
      <c r="M41" s="100">
        <v>59.85</v>
      </c>
      <c r="N41" s="102">
        <v>285</v>
      </c>
      <c r="O41" s="101">
        <f t="shared" si="6"/>
        <v>1805</v>
      </c>
      <c r="P41" s="3"/>
    </row>
    <row r="42" spans="2:16" ht="59.25" customHeight="1">
      <c r="B42" s="70" t="s">
        <v>94</v>
      </c>
      <c r="C42" s="112" t="s">
        <v>59</v>
      </c>
      <c r="D42" s="72" t="s">
        <v>98</v>
      </c>
      <c r="E42" s="98">
        <v>45616</v>
      </c>
      <c r="F42" s="77" t="s">
        <v>99</v>
      </c>
      <c r="G42" s="71" t="s">
        <v>100</v>
      </c>
      <c r="H42" s="74">
        <v>1059</v>
      </c>
      <c r="I42" s="79">
        <v>45616</v>
      </c>
      <c r="J42" s="109">
        <v>1520</v>
      </c>
      <c r="K42" s="101">
        <v>0</v>
      </c>
      <c r="L42" s="76">
        <v>0</v>
      </c>
      <c r="M42" s="100">
        <v>58.33</v>
      </c>
      <c r="N42" s="102">
        <v>285</v>
      </c>
      <c r="O42" s="101">
        <f>J42+K42+N42</f>
        <v>1805</v>
      </c>
      <c r="P42" s="3"/>
    </row>
    <row r="43" spans="2:16" ht="59.25" customHeight="1">
      <c r="B43" s="70" t="s">
        <v>50</v>
      </c>
      <c r="C43" s="112" t="s">
        <v>59</v>
      </c>
      <c r="D43" s="72" t="s">
        <v>101</v>
      </c>
      <c r="E43" s="98">
        <v>45616</v>
      </c>
      <c r="F43" s="77" t="s">
        <v>102</v>
      </c>
      <c r="G43" s="71" t="s">
        <v>103</v>
      </c>
      <c r="H43" s="74">
        <v>1060</v>
      </c>
      <c r="I43" s="79">
        <v>45616</v>
      </c>
      <c r="J43" s="109">
        <v>1520</v>
      </c>
      <c r="K43" s="101">
        <v>0</v>
      </c>
      <c r="L43" s="76">
        <v>0</v>
      </c>
      <c r="M43" s="100">
        <v>58.33</v>
      </c>
      <c r="N43" s="102">
        <v>285</v>
      </c>
      <c r="O43" s="101">
        <f t="shared" ref="O43:O48" si="7">J43+K43+N43</f>
        <v>1805</v>
      </c>
      <c r="P43" s="3"/>
    </row>
    <row r="44" spans="2:16" ht="59.25" customHeight="1">
      <c r="B44" s="70" t="s">
        <v>50</v>
      </c>
      <c r="C44" s="112" t="s">
        <v>59</v>
      </c>
      <c r="D44" s="72" t="s">
        <v>104</v>
      </c>
      <c r="E44" s="98">
        <v>45616</v>
      </c>
      <c r="F44" s="77" t="s">
        <v>105</v>
      </c>
      <c r="G44" s="73" t="s">
        <v>106</v>
      </c>
      <c r="H44" s="81">
        <v>1061</v>
      </c>
      <c r="I44" s="82">
        <v>45616</v>
      </c>
      <c r="J44" s="110">
        <v>1520</v>
      </c>
      <c r="K44" s="106">
        <v>0</v>
      </c>
      <c r="L44" s="80">
        <v>0</v>
      </c>
      <c r="M44" s="103">
        <v>103.93</v>
      </c>
      <c r="N44" s="105">
        <v>285</v>
      </c>
      <c r="O44" s="106">
        <f t="shared" si="7"/>
        <v>1805</v>
      </c>
      <c r="P44" s="3" t="s">
        <v>107</v>
      </c>
    </row>
    <row r="45" spans="2:16" ht="59.25" customHeight="1">
      <c r="B45" s="70" t="s">
        <v>50</v>
      </c>
      <c r="C45" s="112" t="s">
        <v>59</v>
      </c>
      <c r="D45" s="72" t="s">
        <v>108</v>
      </c>
      <c r="E45" s="98">
        <v>45616</v>
      </c>
      <c r="F45" s="74" t="s">
        <v>109</v>
      </c>
      <c r="G45" s="71" t="s">
        <v>110</v>
      </c>
      <c r="H45" s="74">
        <v>1062</v>
      </c>
      <c r="I45" s="79">
        <v>45616</v>
      </c>
      <c r="J45" s="109">
        <v>1520</v>
      </c>
      <c r="K45" s="101">
        <v>0</v>
      </c>
      <c r="L45" s="76">
        <v>0</v>
      </c>
      <c r="M45" s="100">
        <v>55.29</v>
      </c>
      <c r="N45" s="102">
        <v>285</v>
      </c>
      <c r="O45" s="101">
        <f t="shared" si="7"/>
        <v>1805</v>
      </c>
      <c r="P45" s="3"/>
    </row>
    <row r="46" spans="2:16" ht="59.25" customHeight="1">
      <c r="B46" s="70" t="s">
        <v>50</v>
      </c>
      <c r="C46" s="112" t="s">
        <v>59</v>
      </c>
      <c r="D46" s="72" t="s">
        <v>111</v>
      </c>
      <c r="E46" s="98">
        <v>45616</v>
      </c>
      <c r="F46" s="77" t="s">
        <v>112</v>
      </c>
      <c r="G46" s="73" t="s">
        <v>113</v>
      </c>
      <c r="H46" s="74">
        <v>1063</v>
      </c>
      <c r="I46" s="79">
        <v>45616</v>
      </c>
      <c r="J46" s="109">
        <v>1520</v>
      </c>
      <c r="K46" s="101">
        <v>0</v>
      </c>
      <c r="L46" s="76">
        <v>0</v>
      </c>
      <c r="M46" s="100">
        <v>55.29</v>
      </c>
      <c r="N46" s="102">
        <v>285</v>
      </c>
      <c r="O46" s="101">
        <f t="shared" si="7"/>
        <v>1805</v>
      </c>
      <c r="P46" s="3"/>
    </row>
    <row r="47" spans="2:16" ht="59.25" customHeight="1">
      <c r="B47" s="70" t="s">
        <v>50</v>
      </c>
      <c r="C47" s="112" t="s">
        <v>59</v>
      </c>
      <c r="D47" s="72" t="s">
        <v>114</v>
      </c>
      <c r="E47" s="98">
        <v>45616</v>
      </c>
      <c r="F47" s="77" t="s">
        <v>115</v>
      </c>
      <c r="G47" s="73" t="s">
        <v>116</v>
      </c>
      <c r="H47" s="74">
        <v>1064</v>
      </c>
      <c r="I47" s="79">
        <v>45616</v>
      </c>
      <c r="J47" s="109">
        <v>1520</v>
      </c>
      <c r="K47" s="101">
        <v>0</v>
      </c>
      <c r="L47" s="76">
        <v>0</v>
      </c>
      <c r="M47" s="100">
        <v>103.93</v>
      </c>
      <c r="N47" s="102">
        <v>285</v>
      </c>
      <c r="O47" s="101">
        <f t="shared" si="7"/>
        <v>1805</v>
      </c>
      <c r="P47" s="3"/>
    </row>
    <row r="48" spans="2:16" ht="59.25" customHeight="1">
      <c r="B48" s="70" t="s">
        <v>50</v>
      </c>
      <c r="C48" s="112" t="s">
        <v>59</v>
      </c>
      <c r="D48" s="71" t="s">
        <v>117</v>
      </c>
      <c r="E48" s="98">
        <v>45616</v>
      </c>
      <c r="F48" s="77" t="s">
        <v>118</v>
      </c>
      <c r="G48" s="73" t="s">
        <v>119</v>
      </c>
      <c r="H48" s="74">
        <v>1065</v>
      </c>
      <c r="I48" s="79">
        <v>45616</v>
      </c>
      <c r="J48" s="109">
        <v>1520</v>
      </c>
      <c r="K48" s="101">
        <v>0</v>
      </c>
      <c r="L48" s="76">
        <v>0</v>
      </c>
      <c r="M48" s="100">
        <v>176.89</v>
      </c>
      <c r="N48" s="102">
        <v>285</v>
      </c>
      <c r="O48" s="101">
        <f t="shared" si="7"/>
        <v>1805</v>
      </c>
      <c r="P48" s="3"/>
    </row>
    <row r="49" spans="2:16" ht="59.25" customHeight="1">
      <c r="B49" s="70" t="s">
        <v>50</v>
      </c>
      <c r="C49" s="112" t="s">
        <v>59</v>
      </c>
      <c r="D49" s="71" t="s">
        <v>120</v>
      </c>
      <c r="E49" s="98">
        <v>45616</v>
      </c>
      <c r="F49" s="77" t="s">
        <v>121</v>
      </c>
      <c r="G49" s="71" t="s">
        <v>122</v>
      </c>
      <c r="H49" s="74">
        <v>1066</v>
      </c>
      <c r="I49" s="79">
        <v>45616</v>
      </c>
      <c r="J49" s="109">
        <v>1520</v>
      </c>
      <c r="K49" s="101">
        <v>0</v>
      </c>
      <c r="L49" s="76">
        <v>0</v>
      </c>
      <c r="M49" s="100">
        <v>1412.65</v>
      </c>
      <c r="N49" s="102">
        <v>285</v>
      </c>
      <c r="O49" s="101">
        <f>J49+K49+N49</f>
        <v>1805</v>
      </c>
      <c r="P49" s="3"/>
    </row>
    <row r="50" spans="2:16" ht="60" customHeight="1">
      <c r="B50" s="70" t="s">
        <v>50</v>
      </c>
      <c r="C50" s="112" t="s">
        <v>59</v>
      </c>
      <c r="D50" s="72" t="s">
        <v>123</v>
      </c>
      <c r="E50" s="98">
        <v>45616</v>
      </c>
      <c r="F50" s="77" t="s">
        <v>124</v>
      </c>
      <c r="G50" s="71" t="s">
        <v>125</v>
      </c>
      <c r="H50" s="74">
        <v>1067</v>
      </c>
      <c r="I50" s="79">
        <v>45616</v>
      </c>
      <c r="J50" s="109">
        <v>1520</v>
      </c>
      <c r="K50" s="101">
        <v>0</v>
      </c>
      <c r="L50" s="76">
        <v>0</v>
      </c>
      <c r="M50" s="100">
        <v>103.93</v>
      </c>
      <c r="N50" s="102">
        <v>285</v>
      </c>
      <c r="O50" s="101">
        <f>J50+K50+N50</f>
        <v>1805</v>
      </c>
      <c r="P50" s="3"/>
    </row>
    <row r="51" spans="2:16" ht="60" customHeight="1">
      <c r="B51" s="70" t="s">
        <v>50</v>
      </c>
      <c r="C51" s="112" t="s">
        <v>59</v>
      </c>
      <c r="D51" s="72" t="s">
        <v>126</v>
      </c>
      <c r="E51" s="98">
        <v>45616</v>
      </c>
      <c r="F51" s="77" t="s">
        <v>127</v>
      </c>
      <c r="G51" s="71" t="s">
        <v>128</v>
      </c>
      <c r="H51" s="74">
        <v>1068</v>
      </c>
      <c r="I51" s="79">
        <v>45616</v>
      </c>
      <c r="J51" s="109">
        <v>1520</v>
      </c>
      <c r="K51" s="101">
        <v>0</v>
      </c>
      <c r="L51" s="76">
        <v>0</v>
      </c>
      <c r="M51" s="100">
        <v>58.48</v>
      </c>
      <c r="N51" s="102">
        <v>285</v>
      </c>
      <c r="O51" s="101">
        <f t="shared" ref="O51:O80" si="8">J51+K51+N51</f>
        <v>1805</v>
      </c>
      <c r="P51" s="3"/>
    </row>
    <row r="52" spans="2:16" ht="60" customHeight="1">
      <c r="B52" s="70" t="s">
        <v>50</v>
      </c>
      <c r="C52" s="112" t="s">
        <v>59</v>
      </c>
      <c r="D52" s="72" t="s">
        <v>129</v>
      </c>
      <c r="E52" s="98">
        <v>45616</v>
      </c>
      <c r="F52" s="77" t="s">
        <v>130</v>
      </c>
      <c r="G52" s="73" t="s">
        <v>131</v>
      </c>
      <c r="H52" s="74">
        <v>1069</v>
      </c>
      <c r="I52" s="79">
        <v>45616</v>
      </c>
      <c r="J52" s="109">
        <v>1520</v>
      </c>
      <c r="K52" s="101">
        <v>0</v>
      </c>
      <c r="L52" s="76">
        <v>0</v>
      </c>
      <c r="M52" s="100">
        <v>58.33</v>
      </c>
      <c r="N52" s="102">
        <v>285</v>
      </c>
      <c r="O52" s="101">
        <f t="shared" si="8"/>
        <v>1805</v>
      </c>
      <c r="P52" s="3"/>
    </row>
    <row r="53" spans="2:16" ht="60" customHeight="1">
      <c r="B53" s="70" t="s">
        <v>50</v>
      </c>
      <c r="C53" s="112" t="s">
        <v>59</v>
      </c>
      <c r="D53" s="72" t="s">
        <v>132</v>
      </c>
      <c r="E53" s="98">
        <v>45617</v>
      </c>
      <c r="F53" s="77" t="s">
        <v>133</v>
      </c>
      <c r="G53" s="74" t="s">
        <v>134</v>
      </c>
      <c r="H53" s="74">
        <v>1070</v>
      </c>
      <c r="I53" s="79">
        <v>45616</v>
      </c>
      <c r="J53" s="109">
        <v>1520</v>
      </c>
      <c r="K53" s="101">
        <v>0</v>
      </c>
      <c r="L53" s="76">
        <v>0</v>
      </c>
      <c r="M53" s="100">
        <v>58.33</v>
      </c>
      <c r="N53" s="102">
        <v>285</v>
      </c>
      <c r="O53" s="101">
        <f t="shared" si="8"/>
        <v>1805</v>
      </c>
      <c r="P53" s="3"/>
    </row>
    <row r="54" spans="2:16" ht="60" customHeight="1">
      <c r="B54" s="70" t="s">
        <v>50</v>
      </c>
      <c r="C54" s="112" t="s">
        <v>59</v>
      </c>
      <c r="D54" s="72" t="s">
        <v>135</v>
      </c>
      <c r="E54" s="98">
        <v>45617</v>
      </c>
      <c r="F54" s="77" t="s">
        <v>136</v>
      </c>
      <c r="G54" s="83" t="s">
        <v>137</v>
      </c>
      <c r="H54" s="74">
        <v>1071</v>
      </c>
      <c r="I54" s="79">
        <v>45617</v>
      </c>
      <c r="J54" s="109">
        <v>1520</v>
      </c>
      <c r="K54" s="101">
        <v>0</v>
      </c>
      <c r="L54" s="76">
        <v>0</v>
      </c>
      <c r="M54" s="100">
        <v>58.33</v>
      </c>
      <c r="N54" s="102">
        <v>285</v>
      </c>
      <c r="O54" s="101">
        <f t="shared" si="8"/>
        <v>1805</v>
      </c>
      <c r="P54" s="3"/>
    </row>
    <row r="55" spans="2:16" ht="60" customHeight="1">
      <c r="B55" s="70" t="s">
        <v>50</v>
      </c>
      <c r="C55" s="112" t="s">
        <v>59</v>
      </c>
      <c r="D55" s="72" t="s">
        <v>135</v>
      </c>
      <c r="E55" s="98">
        <v>45617</v>
      </c>
      <c r="F55" s="77" t="s">
        <v>138</v>
      </c>
      <c r="G55" s="71" t="s">
        <v>139</v>
      </c>
      <c r="H55" s="74">
        <v>1072</v>
      </c>
      <c r="I55" s="79">
        <v>45617</v>
      </c>
      <c r="J55" s="109">
        <v>1520</v>
      </c>
      <c r="K55" s="101">
        <v>0</v>
      </c>
      <c r="L55" s="76">
        <v>0</v>
      </c>
      <c r="M55" s="100">
        <v>58.33</v>
      </c>
      <c r="N55" s="102">
        <v>285</v>
      </c>
      <c r="O55" s="101">
        <f t="shared" si="8"/>
        <v>1805</v>
      </c>
      <c r="P55" s="3"/>
    </row>
    <row r="56" spans="2:16" ht="60" customHeight="1">
      <c r="B56" s="70" t="s">
        <v>50</v>
      </c>
      <c r="C56" s="112" t="s">
        <v>59</v>
      </c>
      <c r="D56" s="72" t="s">
        <v>140</v>
      </c>
      <c r="E56" s="98">
        <v>45617</v>
      </c>
      <c r="F56" s="74" t="s">
        <v>141</v>
      </c>
      <c r="G56" s="73" t="s">
        <v>142</v>
      </c>
      <c r="H56" s="74">
        <v>1073</v>
      </c>
      <c r="I56" s="79">
        <v>45617</v>
      </c>
      <c r="J56" s="109">
        <v>1520</v>
      </c>
      <c r="K56" s="101">
        <v>0</v>
      </c>
      <c r="L56" s="76">
        <v>0</v>
      </c>
      <c r="M56" s="100">
        <v>58.33</v>
      </c>
      <c r="N56" s="102">
        <v>285</v>
      </c>
      <c r="O56" s="101">
        <f t="shared" si="8"/>
        <v>1805</v>
      </c>
      <c r="P56" s="3"/>
    </row>
    <row r="57" spans="2:16" ht="60" customHeight="1">
      <c r="B57" s="70" t="s">
        <v>50</v>
      </c>
      <c r="C57" s="112" t="s">
        <v>59</v>
      </c>
      <c r="D57" s="72" t="s">
        <v>143</v>
      </c>
      <c r="E57" s="98">
        <v>45617</v>
      </c>
      <c r="F57" s="77" t="s">
        <v>144</v>
      </c>
      <c r="G57" s="71" t="s">
        <v>145</v>
      </c>
      <c r="H57" s="74">
        <v>1074</v>
      </c>
      <c r="I57" s="79">
        <v>45617</v>
      </c>
      <c r="J57" s="109">
        <v>1520</v>
      </c>
      <c r="K57" s="101">
        <v>0</v>
      </c>
      <c r="L57" s="76">
        <v>0</v>
      </c>
      <c r="M57" s="100">
        <v>103.93</v>
      </c>
      <c r="N57" s="102">
        <v>285</v>
      </c>
      <c r="O57" s="101">
        <f t="shared" si="8"/>
        <v>1805</v>
      </c>
      <c r="P57" s="3"/>
    </row>
    <row r="58" spans="2:16" ht="60" customHeight="1">
      <c r="B58" s="70" t="s">
        <v>50</v>
      </c>
      <c r="C58" s="112" t="s">
        <v>59</v>
      </c>
      <c r="D58" s="71" t="s">
        <v>146</v>
      </c>
      <c r="E58" s="98">
        <v>45617</v>
      </c>
      <c r="F58" s="77" t="s">
        <v>147</v>
      </c>
      <c r="G58" s="74" t="s">
        <v>148</v>
      </c>
      <c r="H58" s="74">
        <v>1075</v>
      </c>
      <c r="I58" s="79">
        <v>45617</v>
      </c>
      <c r="J58" s="109">
        <v>1520</v>
      </c>
      <c r="K58" s="101">
        <v>0</v>
      </c>
      <c r="L58" s="76">
        <v>0</v>
      </c>
      <c r="M58" s="100">
        <v>58.33</v>
      </c>
      <c r="N58" s="102">
        <v>285</v>
      </c>
      <c r="O58" s="101">
        <f t="shared" si="8"/>
        <v>1805</v>
      </c>
      <c r="P58" s="3"/>
    </row>
    <row r="59" spans="2:16" ht="60" customHeight="1">
      <c r="B59" s="70" t="s">
        <v>50</v>
      </c>
      <c r="C59" s="112" t="s">
        <v>59</v>
      </c>
      <c r="D59" s="72" t="s">
        <v>149</v>
      </c>
      <c r="E59" s="98">
        <v>45617</v>
      </c>
      <c r="F59" s="77" t="s">
        <v>150</v>
      </c>
      <c r="G59" s="71" t="s">
        <v>151</v>
      </c>
      <c r="H59" s="74">
        <v>1076</v>
      </c>
      <c r="I59" s="79">
        <v>45617</v>
      </c>
      <c r="J59" s="109">
        <v>1520</v>
      </c>
      <c r="K59" s="101">
        <v>0</v>
      </c>
      <c r="L59" s="76">
        <v>0</v>
      </c>
      <c r="M59" s="100">
        <v>63.04</v>
      </c>
      <c r="N59" s="102">
        <v>285</v>
      </c>
      <c r="O59" s="101">
        <f t="shared" si="8"/>
        <v>1805</v>
      </c>
      <c r="P59" s="3"/>
    </row>
    <row r="60" spans="2:16" ht="60" customHeight="1">
      <c r="B60" s="70" t="s">
        <v>50</v>
      </c>
      <c r="C60" s="112" t="s">
        <v>59</v>
      </c>
      <c r="D60" s="72" t="s">
        <v>152</v>
      </c>
      <c r="E60" s="98">
        <v>45617</v>
      </c>
      <c r="F60" s="77" t="s">
        <v>153</v>
      </c>
      <c r="G60" s="74" t="s">
        <v>154</v>
      </c>
      <c r="H60" s="74">
        <v>1077</v>
      </c>
      <c r="I60" s="79">
        <v>45617</v>
      </c>
      <c r="J60" s="109">
        <v>1520</v>
      </c>
      <c r="K60" s="101">
        <v>0</v>
      </c>
      <c r="L60" s="76">
        <v>0</v>
      </c>
      <c r="M60" s="100">
        <f>72.96+76+14.25+13.68</f>
        <v>176.89</v>
      </c>
      <c r="N60" s="102">
        <v>285</v>
      </c>
      <c r="O60" s="101">
        <f t="shared" si="8"/>
        <v>1805</v>
      </c>
      <c r="P60" s="3"/>
    </row>
    <row r="61" spans="2:16" ht="60" customHeight="1">
      <c r="B61" s="70" t="s">
        <v>50</v>
      </c>
      <c r="C61" s="112" t="s">
        <v>59</v>
      </c>
      <c r="D61" s="72" t="s">
        <v>155</v>
      </c>
      <c r="E61" s="98">
        <v>45617</v>
      </c>
      <c r="F61" s="77" t="s">
        <v>156</v>
      </c>
      <c r="G61" s="73" t="s">
        <v>157</v>
      </c>
      <c r="H61" s="74">
        <v>1078</v>
      </c>
      <c r="I61" s="79">
        <v>45617</v>
      </c>
      <c r="J61" s="109">
        <v>1520</v>
      </c>
      <c r="K61" s="101">
        <v>0</v>
      </c>
      <c r="L61" s="76">
        <v>0</v>
      </c>
      <c r="M61" s="100">
        <v>58.48</v>
      </c>
      <c r="N61" s="102">
        <v>285</v>
      </c>
      <c r="O61" s="101">
        <f t="shared" si="8"/>
        <v>1805</v>
      </c>
      <c r="P61" s="3"/>
    </row>
    <row r="62" spans="2:16" ht="56.25" customHeight="1">
      <c r="B62" s="70" t="s">
        <v>50</v>
      </c>
      <c r="C62" s="112" t="s">
        <v>59</v>
      </c>
      <c r="D62" s="72" t="s">
        <v>158</v>
      </c>
      <c r="E62" s="98">
        <v>45617</v>
      </c>
      <c r="F62" s="77" t="s">
        <v>159</v>
      </c>
      <c r="G62" s="77" t="s">
        <v>160</v>
      </c>
      <c r="H62" s="74">
        <v>1079</v>
      </c>
      <c r="I62" s="79">
        <v>45617</v>
      </c>
      <c r="J62" s="109">
        <v>1520</v>
      </c>
      <c r="K62" s="101">
        <v>0</v>
      </c>
      <c r="L62" s="76">
        <v>0</v>
      </c>
      <c r="M62" s="100">
        <v>103.93</v>
      </c>
      <c r="N62" s="102">
        <v>285</v>
      </c>
      <c r="O62" s="101">
        <f t="shared" si="8"/>
        <v>1805</v>
      </c>
      <c r="P62" s="3"/>
    </row>
    <row r="63" spans="2:16" ht="60" customHeight="1">
      <c r="B63" s="70" t="s">
        <v>50</v>
      </c>
      <c r="C63" s="112" t="s">
        <v>59</v>
      </c>
      <c r="D63" s="72" t="s">
        <v>161</v>
      </c>
      <c r="E63" s="98">
        <v>45617</v>
      </c>
      <c r="F63" s="77" t="s">
        <v>162</v>
      </c>
      <c r="G63" s="77" t="s">
        <v>1</v>
      </c>
      <c r="H63" s="74">
        <v>1080</v>
      </c>
      <c r="I63" s="79">
        <v>45617</v>
      </c>
      <c r="J63" s="109">
        <v>1520</v>
      </c>
      <c r="K63" s="101">
        <v>0</v>
      </c>
      <c r="L63" s="76">
        <v>0</v>
      </c>
      <c r="M63" s="100">
        <v>103.93</v>
      </c>
      <c r="N63" s="102">
        <v>285</v>
      </c>
      <c r="O63" s="101">
        <f t="shared" si="8"/>
        <v>1805</v>
      </c>
      <c r="P63" s="3"/>
    </row>
    <row r="64" spans="2:16" ht="60" customHeight="1">
      <c r="B64" s="70" t="s">
        <v>50</v>
      </c>
      <c r="C64" s="112" t="s">
        <v>59</v>
      </c>
      <c r="D64" s="72" t="s">
        <v>163</v>
      </c>
      <c r="E64" s="98">
        <v>45617</v>
      </c>
      <c r="F64" s="77" t="s">
        <v>164</v>
      </c>
      <c r="G64" s="74" t="s">
        <v>165</v>
      </c>
      <c r="H64" s="74">
        <v>1081</v>
      </c>
      <c r="I64" s="79">
        <v>45617</v>
      </c>
      <c r="J64" s="109">
        <v>1520</v>
      </c>
      <c r="K64" s="101">
        <v>0</v>
      </c>
      <c r="L64" s="76">
        <v>0</v>
      </c>
      <c r="M64" s="100">
        <v>58.33</v>
      </c>
      <c r="N64" s="102">
        <v>285</v>
      </c>
      <c r="O64" s="101">
        <f t="shared" si="8"/>
        <v>1805</v>
      </c>
      <c r="P64" s="3"/>
    </row>
    <row r="65" spans="2:16" ht="54.75" customHeight="1">
      <c r="B65" s="70" t="s">
        <v>50</v>
      </c>
      <c r="C65" s="112" t="s">
        <v>59</v>
      </c>
      <c r="D65" s="72" t="s">
        <v>166</v>
      </c>
      <c r="E65" s="98">
        <v>45617</v>
      </c>
      <c r="F65" s="77" t="s">
        <v>167</v>
      </c>
      <c r="G65" s="83" t="s">
        <v>168</v>
      </c>
      <c r="H65" s="74">
        <v>1082</v>
      </c>
      <c r="I65" s="79">
        <v>45617</v>
      </c>
      <c r="J65" s="109">
        <v>1520</v>
      </c>
      <c r="K65" s="101">
        <v>0</v>
      </c>
      <c r="L65" s="76">
        <v>0</v>
      </c>
      <c r="M65" s="100">
        <v>58.48</v>
      </c>
      <c r="N65" s="102">
        <v>285</v>
      </c>
      <c r="O65" s="101">
        <f t="shared" si="8"/>
        <v>1805</v>
      </c>
      <c r="P65" s="3"/>
    </row>
    <row r="66" spans="2:16" ht="60" customHeight="1">
      <c r="B66" s="70" t="s">
        <v>50</v>
      </c>
      <c r="C66" s="112" t="s">
        <v>59</v>
      </c>
      <c r="D66" s="72" t="s">
        <v>169</v>
      </c>
      <c r="E66" s="98">
        <v>45617</v>
      </c>
      <c r="F66" s="77" t="s">
        <v>170</v>
      </c>
      <c r="G66" s="77" t="s">
        <v>171</v>
      </c>
      <c r="H66" s="74">
        <v>1083</v>
      </c>
      <c r="I66" s="79">
        <v>45617</v>
      </c>
      <c r="J66" s="109">
        <v>1520</v>
      </c>
      <c r="K66" s="101">
        <v>0</v>
      </c>
      <c r="L66" s="76">
        <v>0</v>
      </c>
      <c r="M66" s="100">
        <v>27.93</v>
      </c>
      <c r="N66" s="102">
        <v>285</v>
      </c>
      <c r="O66" s="101">
        <f t="shared" si="8"/>
        <v>1805</v>
      </c>
      <c r="P66" s="3"/>
    </row>
    <row r="67" spans="2:16" ht="60" customHeight="1">
      <c r="B67" s="70" t="s">
        <v>50</v>
      </c>
      <c r="C67" s="112" t="s">
        <v>59</v>
      </c>
      <c r="D67" s="72" t="s">
        <v>172</v>
      </c>
      <c r="E67" s="98">
        <v>45617</v>
      </c>
      <c r="F67" s="77" t="s">
        <v>173</v>
      </c>
      <c r="G67" s="77" t="s">
        <v>174</v>
      </c>
      <c r="H67" s="74">
        <v>1084</v>
      </c>
      <c r="I67" s="79">
        <v>45617</v>
      </c>
      <c r="J67" s="109">
        <v>1520</v>
      </c>
      <c r="K67" s="101">
        <v>0</v>
      </c>
      <c r="L67" s="76">
        <v>0</v>
      </c>
      <c r="M67" s="100">
        <v>27.93</v>
      </c>
      <c r="N67" s="102">
        <v>285</v>
      </c>
      <c r="O67" s="101">
        <f t="shared" si="8"/>
        <v>1805</v>
      </c>
      <c r="P67" s="3"/>
    </row>
    <row r="68" spans="2:16" ht="60" customHeight="1">
      <c r="B68" s="70" t="s">
        <v>50</v>
      </c>
      <c r="C68" s="112" t="s">
        <v>59</v>
      </c>
      <c r="D68" s="72" t="s">
        <v>175</v>
      </c>
      <c r="E68" s="98">
        <v>45617</v>
      </c>
      <c r="F68" s="77" t="s">
        <v>176</v>
      </c>
      <c r="G68" s="77" t="s">
        <v>177</v>
      </c>
      <c r="H68" s="74">
        <v>1085</v>
      </c>
      <c r="I68" s="79">
        <v>45617</v>
      </c>
      <c r="J68" s="109">
        <v>1520</v>
      </c>
      <c r="K68" s="101">
        <v>0</v>
      </c>
      <c r="L68" s="76">
        <v>0</v>
      </c>
      <c r="M68" s="100">
        <v>27.93</v>
      </c>
      <c r="N68" s="102">
        <v>285</v>
      </c>
      <c r="O68" s="101">
        <f t="shared" si="8"/>
        <v>1805</v>
      </c>
      <c r="P68" s="3"/>
    </row>
    <row r="69" spans="2:16" ht="60" customHeight="1">
      <c r="B69" s="70" t="s">
        <v>50</v>
      </c>
      <c r="C69" s="112" t="s">
        <v>59</v>
      </c>
      <c r="D69" s="72" t="s">
        <v>178</v>
      </c>
      <c r="E69" s="98">
        <v>45617</v>
      </c>
      <c r="F69" s="77" t="s">
        <v>179</v>
      </c>
      <c r="G69" s="74" t="s">
        <v>180</v>
      </c>
      <c r="H69" s="74">
        <v>1086</v>
      </c>
      <c r="I69" s="79">
        <v>45617</v>
      </c>
      <c r="J69" s="109">
        <v>1520</v>
      </c>
      <c r="K69" s="101">
        <v>0</v>
      </c>
      <c r="L69" s="76">
        <v>0</v>
      </c>
      <c r="M69" s="100">
        <v>58.33</v>
      </c>
      <c r="N69" s="102">
        <v>285</v>
      </c>
      <c r="O69" s="101">
        <f t="shared" si="8"/>
        <v>1805</v>
      </c>
      <c r="P69" s="3"/>
    </row>
    <row r="70" spans="2:16" ht="60" customHeight="1">
      <c r="B70" s="70" t="s">
        <v>50</v>
      </c>
      <c r="C70" s="112" t="s">
        <v>59</v>
      </c>
      <c r="D70" s="72" t="s">
        <v>181</v>
      </c>
      <c r="E70" s="98">
        <v>45617</v>
      </c>
      <c r="F70" s="77" t="s">
        <v>182</v>
      </c>
      <c r="G70" s="74" t="s">
        <v>183</v>
      </c>
      <c r="H70" s="74">
        <v>1087</v>
      </c>
      <c r="I70" s="79">
        <v>45617</v>
      </c>
      <c r="J70" s="109">
        <v>1520</v>
      </c>
      <c r="K70" s="101">
        <v>0</v>
      </c>
      <c r="L70" s="76">
        <v>0</v>
      </c>
      <c r="M70" s="100">
        <v>103.93</v>
      </c>
      <c r="N70" s="102">
        <v>285</v>
      </c>
      <c r="O70" s="101">
        <f t="shared" si="8"/>
        <v>1805</v>
      </c>
      <c r="P70" s="3"/>
    </row>
    <row r="71" spans="2:16" ht="60" customHeight="1">
      <c r="B71" s="70" t="s">
        <v>50</v>
      </c>
      <c r="C71" s="112" t="s">
        <v>59</v>
      </c>
      <c r="D71" s="72" t="s">
        <v>184</v>
      </c>
      <c r="E71" s="98">
        <v>45617</v>
      </c>
      <c r="F71" s="77" t="s">
        <v>185</v>
      </c>
      <c r="G71" s="77" t="s">
        <v>186</v>
      </c>
      <c r="H71" s="74">
        <v>1088</v>
      </c>
      <c r="I71" s="79">
        <v>45617</v>
      </c>
      <c r="J71" s="109">
        <v>1520.2</v>
      </c>
      <c r="K71" s="101">
        <v>0</v>
      </c>
      <c r="L71" s="76">
        <v>0</v>
      </c>
      <c r="M71" s="100">
        <v>27.93</v>
      </c>
      <c r="N71" s="102">
        <v>285</v>
      </c>
      <c r="O71" s="101">
        <f t="shared" si="8"/>
        <v>1805.2</v>
      </c>
      <c r="P71" s="3"/>
    </row>
    <row r="72" spans="2:16" ht="60" customHeight="1">
      <c r="B72" s="70" t="s">
        <v>50</v>
      </c>
      <c r="C72" s="112" t="s">
        <v>59</v>
      </c>
      <c r="D72" s="72" t="s">
        <v>187</v>
      </c>
      <c r="E72" s="98">
        <v>45617</v>
      </c>
      <c r="F72" s="77" t="s">
        <v>188</v>
      </c>
      <c r="G72" s="77" t="s">
        <v>189</v>
      </c>
      <c r="H72" s="74">
        <v>1089</v>
      </c>
      <c r="I72" s="79">
        <v>45617</v>
      </c>
      <c r="J72" s="109">
        <v>1520</v>
      </c>
      <c r="K72" s="101">
        <v>0</v>
      </c>
      <c r="L72" s="76">
        <v>0</v>
      </c>
      <c r="M72" s="100">
        <v>58.33</v>
      </c>
      <c r="N72" s="102">
        <v>285</v>
      </c>
      <c r="O72" s="101">
        <f t="shared" si="8"/>
        <v>1805</v>
      </c>
      <c r="P72" s="3"/>
    </row>
    <row r="73" spans="2:16" ht="60" customHeight="1">
      <c r="B73" s="70" t="s">
        <v>50</v>
      </c>
      <c r="C73" s="112" t="s">
        <v>59</v>
      </c>
      <c r="D73" s="72" t="s">
        <v>190</v>
      </c>
      <c r="E73" s="98">
        <v>45617</v>
      </c>
      <c r="F73" s="77" t="s">
        <v>191</v>
      </c>
      <c r="G73" s="77" t="s">
        <v>192</v>
      </c>
      <c r="H73" s="74">
        <v>1090</v>
      </c>
      <c r="I73" s="79">
        <v>45617</v>
      </c>
      <c r="J73" s="109">
        <v>2240</v>
      </c>
      <c r="K73" s="101">
        <v>0</v>
      </c>
      <c r="L73" s="76">
        <v>0</v>
      </c>
      <c r="M73" s="100">
        <v>85.96</v>
      </c>
      <c r="N73" s="102">
        <v>420</v>
      </c>
      <c r="O73" s="101">
        <f t="shared" si="8"/>
        <v>2660</v>
      </c>
      <c r="P73" s="3"/>
    </row>
    <row r="74" spans="2:16" ht="63" customHeight="1">
      <c r="B74" s="70" t="s">
        <v>50</v>
      </c>
      <c r="C74" s="112" t="s">
        <v>59</v>
      </c>
      <c r="D74" s="72" t="s">
        <v>193</v>
      </c>
      <c r="E74" s="98">
        <v>45617</v>
      </c>
      <c r="F74" s="77" t="s">
        <v>194</v>
      </c>
      <c r="G74" s="77" t="s">
        <v>195</v>
      </c>
      <c r="H74" s="74">
        <v>1091</v>
      </c>
      <c r="I74" s="79">
        <v>45617</v>
      </c>
      <c r="J74" s="101">
        <v>26880</v>
      </c>
      <c r="K74" s="101">
        <v>0</v>
      </c>
      <c r="L74" s="76">
        <v>0</v>
      </c>
      <c r="M74" s="100">
        <v>494.84</v>
      </c>
      <c r="N74" s="102">
        <v>5040</v>
      </c>
      <c r="O74" s="101">
        <f t="shared" si="8"/>
        <v>31920</v>
      </c>
      <c r="P74" s="3"/>
    </row>
    <row r="75" spans="2:16" ht="60" customHeight="1">
      <c r="B75" s="70" t="s">
        <v>50</v>
      </c>
      <c r="C75" s="112" t="s">
        <v>59</v>
      </c>
      <c r="D75" s="72" t="s">
        <v>196</v>
      </c>
      <c r="E75" s="98">
        <v>45617</v>
      </c>
      <c r="F75" s="77" t="s">
        <v>48</v>
      </c>
      <c r="G75" s="77" t="s">
        <v>49</v>
      </c>
      <c r="H75" s="74">
        <v>1092</v>
      </c>
      <c r="I75" s="79">
        <v>45617</v>
      </c>
      <c r="J75" s="101">
        <v>36009.599999999999</v>
      </c>
      <c r="K75" s="101">
        <v>0</v>
      </c>
      <c r="L75" s="76">
        <v>0</v>
      </c>
      <c r="M75" s="102">
        <v>2462.16</v>
      </c>
      <c r="N75" s="102">
        <v>6751.8</v>
      </c>
      <c r="O75" s="101">
        <f t="shared" si="8"/>
        <v>42761.4</v>
      </c>
      <c r="P75" s="3"/>
    </row>
    <row r="76" spans="2:16" ht="60" customHeight="1">
      <c r="B76" s="70" t="s">
        <v>50</v>
      </c>
      <c r="C76" s="112" t="s">
        <v>59</v>
      </c>
      <c r="D76" s="72" t="s">
        <v>197</v>
      </c>
      <c r="E76" s="98">
        <v>45617</v>
      </c>
      <c r="F76" s="77" t="s">
        <v>198</v>
      </c>
      <c r="G76" s="72" t="s">
        <v>199</v>
      </c>
      <c r="H76" s="74">
        <v>1093</v>
      </c>
      <c r="I76" s="79">
        <v>45617</v>
      </c>
      <c r="J76" s="101">
        <v>57344</v>
      </c>
      <c r="K76" s="101">
        <v>0</v>
      </c>
      <c r="L76" s="76">
        <v>0</v>
      </c>
      <c r="M76" s="100">
        <v>6673.41</v>
      </c>
      <c r="N76" s="102">
        <v>10752</v>
      </c>
      <c r="O76" s="101">
        <f t="shared" si="8"/>
        <v>68096</v>
      </c>
      <c r="P76" s="3"/>
    </row>
    <row r="77" spans="2:16" ht="60" customHeight="1">
      <c r="B77" s="70" t="s">
        <v>50</v>
      </c>
      <c r="C77" s="112" t="s">
        <v>70</v>
      </c>
      <c r="D77" s="72" t="s">
        <v>200</v>
      </c>
      <c r="E77" s="98">
        <v>45617</v>
      </c>
      <c r="F77" s="114" t="s">
        <v>201</v>
      </c>
      <c r="G77" s="77" t="s">
        <v>202</v>
      </c>
      <c r="H77" s="74">
        <v>1094</v>
      </c>
      <c r="I77" s="79">
        <v>45617</v>
      </c>
      <c r="J77" s="109">
        <v>4488</v>
      </c>
      <c r="K77" s="101">
        <v>0</v>
      </c>
      <c r="L77" s="76">
        <v>0</v>
      </c>
      <c r="M77" s="100">
        <v>297.89</v>
      </c>
      <c r="N77" s="102">
        <v>841.5</v>
      </c>
      <c r="O77" s="101">
        <f t="shared" si="8"/>
        <v>5329.5</v>
      </c>
      <c r="P77" s="3"/>
    </row>
    <row r="78" spans="2:16" ht="60" customHeight="1">
      <c r="B78" s="70" t="s">
        <v>50</v>
      </c>
      <c r="C78" s="112" t="s">
        <v>59</v>
      </c>
      <c r="D78" s="71" t="s">
        <v>203</v>
      </c>
      <c r="E78" s="98">
        <v>45617</v>
      </c>
      <c r="F78" s="77" t="s">
        <v>204</v>
      </c>
      <c r="G78" s="77" t="s">
        <v>205</v>
      </c>
      <c r="H78" s="74">
        <v>1095</v>
      </c>
      <c r="I78" s="79">
        <v>45617</v>
      </c>
      <c r="J78" s="101">
        <v>6713.28</v>
      </c>
      <c r="K78" s="101">
        <v>0</v>
      </c>
      <c r="L78" s="84">
        <v>0</v>
      </c>
      <c r="M78" s="100">
        <v>445.6</v>
      </c>
      <c r="N78" s="102">
        <v>1258.74</v>
      </c>
      <c r="O78" s="101">
        <f t="shared" si="8"/>
        <v>7972.0199999999995</v>
      </c>
      <c r="P78" s="3"/>
    </row>
    <row r="79" spans="2:16" ht="60" customHeight="1">
      <c r="B79" s="70" t="s">
        <v>50</v>
      </c>
      <c r="C79" s="112" t="s">
        <v>59</v>
      </c>
      <c r="D79" s="72" t="s">
        <v>206</v>
      </c>
      <c r="E79" s="98">
        <v>45617</v>
      </c>
      <c r="F79" s="77" t="s">
        <v>194</v>
      </c>
      <c r="G79" s="77" t="s">
        <v>195</v>
      </c>
      <c r="H79" s="74">
        <v>1096</v>
      </c>
      <c r="I79" s="79">
        <v>45617</v>
      </c>
      <c r="J79" s="101">
        <v>6967.8</v>
      </c>
      <c r="K79" s="101">
        <v>0</v>
      </c>
      <c r="L79" s="76">
        <v>0</v>
      </c>
      <c r="M79" s="100">
        <v>128.03</v>
      </c>
      <c r="N79" s="100">
        <v>1306.46</v>
      </c>
      <c r="O79" s="101">
        <f t="shared" si="8"/>
        <v>8274.26</v>
      </c>
      <c r="P79" s="3"/>
    </row>
    <row r="80" spans="2:16" ht="60" customHeight="1">
      <c r="B80" s="70" t="s">
        <v>50</v>
      </c>
      <c r="C80" s="112" t="s">
        <v>59</v>
      </c>
      <c r="D80" s="72" t="s">
        <v>207</v>
      </c>
      <c r="E80" s="98">
        <v>45617</v>
      </c>
      <c r="F80" s="77" t="s">
        <v>52</v>
      </c>
      <c r="G80" s="73" t="s">
        <v>53</v>
      </c>
      <c r="H80" s="74">
        <v>1097</v>
      </c>
      <c r="I80" s="79">
        <v>45617</v>
      </c>
      <c r="J80" s="101"/>
      <c r="K80" s="101">
        <v>58984.38</v>
      </c>
      <c r="L80" s="76">
        <v>0</v>
      </c>
      <c r="M80" s="102">
        <f>2949.22+2831.25</f>
        <v>5780.4699999999993</v>
      </c>
      <c r="N80" s="104">
        <v>0</v>
      </c>
      <c r="O80" s="101">
        <f t="shared" si="8"/>
        <v>58984.38</v>
      </c>
      <c r="P80" s="3"/>
    </row>
    <row r="81" spans="2:16" ht="48" customHeight="1">
      <c r="B81" s="70" t="s">
        <v>50</v>
      </c>
      <c r="C81" s="70" t="s">
        <v>50</v>
      </c>
      <c r="D81" s="72" t="s">
        <v>208</v>
      </c>
      <c r="E81" s="98">
        <v>45617</v>
      </c>
      <c r="F81" s="77" t="s">
        <v>21</v>
      </c>
      <c r="G81" s="71" t="s">
        <v>55</v>
      </c>
      <c r="H81" s="74">
        <v>1107</v>
      </c>
      <c r="I81" s="79">
        <v>45629</v>
      </c>
      <c r="J81" s="102">
        <v>1458.69</v>
      </c>
      <c r="K81" s="101">
        <v>0</v>
      </c>
      <c r="L81" s="76">
        <v>0</v>
      </c>
      <c r="M81" s="100">
        <v>96.83</v>
      </c>
      <c r="N81" s="102">
        <v>273.5</v>
      </c>
      <c r="O81" s="101">
        <f>J81+K81+N81</f>
        <v>1732.19</v>
      </c>
      <c r="P81" s="3"/>
    </row>
    <row r="82" spans="2:16" ht="51.75" customHeight="1">
      <c r="B82" s="70" t="s">
        <v>50</v>
      </c>
      <c r="C82" s="70" t="s">
        <v>50</v>
      </c>
      <c r="D82" s="72" t="s">
        <v>209</v>
      </c>
      <c r="E82" s="98">
        <v>45629</v>
      </c>
      <c r="F82" s="77" t="s">
        <v>210</v>
      </c>
      <c r="G82" s="73" t="s">
        <v>55</v>
      </c>
      <c r="H82" s="74">
        <v>1108</v>
      </c>
      <c r="I82" s="79">
        <v>45629</v>
      </c>
      <c r="J82" s="102">
        <v>1458.69</v>
      </c>
      <c r="K82" s="101">
        <v>0</v>
      </c>
      <c r="L82" s="76">
        <v>0</v>
      </c>
      <c r="M82" s="100">
        <v>96.83</v>
      </c>
      <c r="N82" s="102">
        <v>273.5</v>
      </c>
      <c r="O82" s="102">
        <f t="shared" si="0"/>
        <v>1732.19</v>
      </c>
      <c r="P82" s="17"/>
    </row>
    <row r="83" spans="2:16" ht="51.75" customHeight="1">
      <c r="B83" s="70" t="s">
        <v>50</v>
      </c>
      <c r="C83" s="70" t="s">
        <v>50</v>
      </c>
      <c r="D83" s="72" t="s">
        <v>211</v>
      </c>
      <c r="E83" s="98">
        <v>45629</v>
      </c>
      <c r="F83" s="77" t="s">
        <v>21</v>
      </c>
      <c r="G83" s="73" t="s">
        <v>55</v>
      </c>
      <c r="H83" s="74">
        <v>1109</v>
      </c>
      <c r="I83" s="79">
        <v>45629</v>
      </c>
      <c r="J83" s="102">
        <v>1458.69</v>
      </c>
      <c r="K83" s="101">
        <v>0</v>
      </c>
      <c r="L83" s="76">
        <v>0</v>
      </c>
      <c r="M83" s="100">
        <v>96.83</v>
      </c>
      <c r="N83" s="102">
        <v>273.5</v>
      </c>
      <c r="O83" s="102">
        <f t="shared" ref="O83:O84" si="9">J83+K83+N83</f>
        <v>1732.19</v>
      </c>
      <c r="P83" s="17"/>
    </row>
    <row r="84" spans="2:16" ht="51.75" customHeight="1">
      <c r="B84" s="70" t="s">
        <v>50</v>
      </c>
      <c r="C84" s="70" t="s">
        <v>50</v>
      </c>
      <c r="D84" s="72" t="s">
        <v>212</v>
      </c>
      <c r="E84" s="98">
        <v>45629</v>
      </c>
      <c r="F84" s="77" t="s">
        <v>21</v>
      </c>
      <c r="G84" s="73" t="s">
        <v>55</v>
      </c>
      <c r="H84" s="74">
        <v>1110</v>
      </c>
      <c r="I84" s="79">
        <v>45629</v>
      </c>
      <c r="J84" s="102">
        <v>1458.69</v>
      </c>
      <c r="K84" s="101">
        <v>0</v>
      </c>
      <c r="L84" s="76">
        <v>0</v>
      </c>
      <c r="M84" s="100">
        <v>96.83</v>
      </c>
      <c r="N84" s="102">
        <v>273.5</v>
      </c>
      <c r="O84" s="102">
        <f t="shared" si="9"/>
        <v>1732.19</v>
      </c>
      <c r="P84" s="17"/>
    </row>
    <row r="85" spans="2:16" ht="54.75" customHeight="1">
      <c r="B85" s="70" t="s">
        <v>50</v>
      </c>
      <c r="C85" s="70" t="s">
        <v>50</v>
      </c>
      <c r="D85" s="72" t="s">
        <v>213</v>
      </c>
      <c r="E85" s="98">
        <v>45629</v>
      </c>
      <c r="F85" s="77" t="s">
        <v>21</v>
      </c>
      <c r="G85" s="73" t="s">
        <v>55</v>
      </c>
      <c r="H85" s="74">
        <v>1111</v>
      </c>
      <c r="I85" s="79">
        <v>45629</v>
      </c>
      <c r="J85" s="102">
        <v>1458.69</v>
      </c>
      <c r="K85" s="101">
        <v>0</v>
      </c>
      <c r="L85" s="76">
        <v>0</v>
      </c>
      <c r="M85" s="100">
        <v>96.83</v>
      </c>
      <c r="N85" s="102">
        <v>273.5</v>
      </c>
      <c r="O85" s="102">
        <f t="shared" si="0"/>
        <v>1732.19</v>
      </c>
      <c r="P85" s="3"/>
    </row>
    <row r="86" spans="2:16" ht="54.75" customHeight="1">
      <c r="B86" s="70" t="s">
        <v>19</v>
      </c>
      <c r="C86" s="70" t="s">
        <v>19</v>
      </c>
      <c r="D86" s="87" t="s">
        <v>214</v>
      </c>
      <c r="E86" s="99">
        <v>45642</v>
      </c>
      <c r="F86" s="91" t="s">
        <v>215</v>
      </c>
      <c r="G86" s="89" t="s">
        <v>216</v>
      </c>
      <c r="H86" s="74">
        <v>1144</v>
      </c>
      <c r="I86" s="79">
        <v>45642</v>
      </c>
      <c r="J86" s="100"/>
      <c r="K86" s="101">
        <v>2360</v>
      </c>
      <c r="L86" s="76"/>
      <c r="M86" s="100">
        <f>4.72+4.53</f>
        <v>9.25</v>
      </c>
      <c r="N86" s="102">
        <v>94.4</v>
      </c>
      <c r="O86" s="102">
        <f t="shared" si="0"/>
        <v>2454.4</v>
      </c>
      <c r="P86" s="3"/>
    </row>
    <row r="87" spans="2:16" ht="54.75" customHeight="1">
      <c r="B87" s="70" t="s">
        <v>19</v>
      </c>
      <c r="C87" s="112" t="s">
        <v>217</v>
      </c>
      <c r="D87" s="88" t="s">
        <v>218</v>
      </c>
      <c r="E87" s="99">
        <v>45642</v>
      </c>
      <c r="F87" s="91" t="s">
        <v>219</v>
      </c>
      <c r="G87" s="89" t="s">
        <v>220</v>
      </c>
      <c r="H87" s="74">
        <v>1145</v>
      </c>
      <c r="I87" s="79">
        <v>45642</v>
      </c>
      <c r="J87" s="100"/>
      <c r="K87" s="101">
        <v>4300</v>
      </c>
      <c r="L87" s="76"/>
      <c r="M87" s="100">
        <f>8.6+8.26</f>
        <v>16.86</v>
      </c>
      <c r="N87" s="102">
        <v>172</v>
      </c>
      <c r="O87" s="102">
        <f t="shared" ref="O87:O90" si="10">J87+K87+N87</f>
        <v>4472</v>
      </c>
      <c r="P87" s="3"/>
    </row>
    <row r="88" spans="2:16" ht="54.75" customHeight="1">
      <c r="B88" s="70" t="s">
        <v>42</v>
      </c>
      <c r="C88" s="112" t="s">
        <v>221</v>
      </c>
      <c r="D88" s="88" t="s">
        <v>222</v>
      </c>
      <c r="E88" s="99">
        <v>45642</v>
      </c>
      <c r="F88" s="91" t="s">
        <v>40</v>
      </c>
      <c r="G88" s="89" t="s">
        <v>41</v>
      </c>
      <c r="H88" s="74">
        <v>1146</v>
      </c>
      <c r="I88" s="79">
        <v>45642</v>
      </c>
      <c r="J88" s="100"/>
      <c r="K88" s="101">
        <v>999</v>
      </c>
      <c r="L88" s="76"/>
      <c r="M88" s="100">
        <f>2+1.92+19.98+47.95</f>
        <v>71.849999999999994</v>
      </c>
      <c r="N88" s="100">
        <v>39.96</v>
      </c>
      <c r="O88" s="102">
        <f t="shared" si="10"/>
        <v>1038.96</v>
      </c>
      <c r="P88" s="3"/>
    </row>
    <row r="89" spans="2:16" ht="54.75" customHeight="1">
      <c r="B89" s="70" t="s">
        <v>19</v>
      </c>
      <c r="C89" s="112" t="s">
        <v>223</v>
      </c>
      <c r="D89" s="88" t="s">
        <v>224</v>
      </c>
      <c r="E89" s="99">
        <v>45642</v>
      </c>
      <c r="F89" s="91" t="s">
        <v>225</v>
      </c>
      <c r="G89" s="89" t="s">
        <v>226</v>
      </c>
      <c r="H89" s="74">
        <v>1147</v>
      </c>
      <c r="I89" s="79">
        <v>45642</v>
      </c>
      <c r="J89" s="100"/>
      <c r="K89" s="101">
        <v>8200</v>
      </c>
      <c r="L89" s="76"/>
      <c r="M89" s="100">
        <f>16.4+15.74+320.62</f>
        <v>352.76</v>
      </c>
      <c r="N89" s="102">
        <v>328</v>
      </c>
      <c r="O89" s="102">
        <f t="shared" si="10"/>
        <v>8528</v>
      </c>
      <c r="P89" s="3"/>
    </row>
    <row r="90" spans="2:16" ht="54.75" customHeight="1">
      <c r="B90" s="70" t="s">
        <v>42</v>
      </c>
      <c r="C90" s="112" t="s">
        <v>223</v>
      </c>
      <c r="D90" s="88" t="s">
        <v>227</v>
      </c>
      <c r="E90" s="99">
        <v>45642</v>
      </c>
      <c r="F90" s="91" t="s">
        <v>225</v>
      </c>
      <c r="G90" s="89" t="s">
        <v>226</v>
      </c>
      <c r="H90" s="74">
        <v>1148</v>
      </c>
      <c r="I90" s="79">
        <v>45642</v>
      </c>
      <c r="J90" s="100"/>
      <c r="K90" s="101">
        <v>3330</v>
      </c>
      <c r="L90" s="76"/>
      <c r="M90" s="100">
        <f>6.66+6.39+130.2</f>
        <v>143.25</v>
      </c>
      <c r="N90" s="102">
        <v>133.19999999999999</v>
      </c>
      <c r="O90" s="102">
        <f t="shared" si="10"/>
        <v>3463.2</v>
      </c>
      <c r="P90" s="3"/>
    </row>
    <row r="91" spans="2:16" ht="54" customHeight="1">
      <c r="B91" s="70" t="s">
        <v>19</v>
      </c>
      <c r="C91" s="112" t="s">
        <v>223</v>
      </c>
      <c r="D91" s="90" t="s">
        <v>228</v>
      </c>
      <c r="E91" s="98">
        <v>45642</v>
      </c>
      <c r="F91" s="91" t="s">
        <v>77</v>
      </c>
      <c r="G91" s="91" t="s">
        <v>78</v>
      </c>
      <c r="H91" s="74">
        <v>1149</v>
      </c>
      <c r="I91" s="79">
        <v>45642</v>
      </c>
      <c r="J91" s="101">
        <v>1680</v>
      </c>
      <c r="K91" s="101">
        <v>0</v>
      </c>
      <c r="L91" s="76">
        <v>0</v>
      </c>
      <c r="M91" s="100">
        <v>64.47</v>
      </c>
      <c r="N91" s="102">
        <v>315</v>
      </c>
      <c r="O91" s="101">
        <f>J91+K91+N91</f>
        <v>1995</v>
      </c>
      <c r="P91" s="3"/>
    </row>
    <row r="92" spans="2:16" ht="56.25" customHeight="1">
      <c r="B92" s="70" t="s">
        <v>19</v>
      </c>
      <c r="C92" s="112" t="s">
        <v>223</v>
      </c>
      <c r="D92" s="71" t="s">
        <v>229</v>
      </c>
      <c r="E92" s="98">
        <v>45642</v>
      </c>
      <c r="F92" s="77" t="s">
        <v>230</v>
      </c>
      <c r="G92" s="77" t="s">
        <v>93</v>
      </c>
      <c r="H92" s="74">
        <v>1150</v>
      </c>
      <c r="I92" s="79">
        <v>45642</v>
      </c>
      <c r="J92" s="101">
        <v>1680</v>
      </c>
      <c r="K92" s="101">
        <v>0</v>
      </c>
      <c r="L92" s="76">
        <v>0</v>
      </c>
      <c r="M92" s="100">
        <v>64.47</v>
      </c>
      <c r="N92" s="102">
        <v>315</v>
      </c>
      <c r="O92" s="101">
        <f>J92+K92+N92</f>
        <v>1995</v>
      </c>
      <c r="P92" s="3"/>
    </row>
    <row r="93" spans="2:16" ht="56.25" customHeight="1">
      <c r="B93" s="70" t="s">
        <v>19</v>
      </c>
      <c r="C93" s="112" t="s">
        <v>223</v>
      </c>
      <c r="D93" s="71" t="s">
        <v>231</v>
      </c>
      <c r="E93" s="98">
        <v>45642</v>
      </c>
      <c r="F93" s="77" t="s">
        <v>232</v>
      </c>
      <c r="G93" s="73" t="s">
        <v>116</v>
      </c>
      <c r="H93" s="74">
        <v>1151</v>
      </c>
      <c r="I93" s="79">
        <v>45642</v>
      </c>
      <c r="J93" s="101">
        <v>1680</v>
      </c>
      <c r="K93" s="101">
        <v>0</v>
      </c>
      <c r="L93" s="76">
        <v>0</v>
      </c>
      <c r="M93" s="100">
        <v>76.900000000000006</v>
      </c>
      <c r="N93" s="101">
        <v>315</v>
      </c>
      <c r="O93" s="101">
        <f t="shared" ref="O93:O98" si="11">J93+K93+N93</f>
        <v>1995</v>
      </c>
      <c r="P93" s="3"/>
    </row>
    <row r="94" spans="2:16" ht="56.25" customHeight="1">
      <c r="B94" s="70" t="s">
        <v>19</v>
      </c>
      <c r="C94" s="112" t="s">
        <v>223</v>
      </c>
      <c r="D94" s="71" t="s">
        <v>233</v>
      </c>
      <c r="E94" s="98">
        <v>45642</v>
      </c>
      <c r="F94" s="77" t="s">
        <v>124</v>
      </c>
      <c r="G94" s="71" t="s">
        <v>125</v>
      </c>
      <c r="H94" s="74">
        <v>1152</v>
      </c>
      <c r="I94" s="79">
        <v>45642</v>
      </c>
      <c r="J94" s="101">
        <v>1680</v>
      </c>
      <c r="K94" s="101">
        <v>0</v>
      </c>
      <c r="L94" s="76">
        <v>0</v>
      </c>
      <c r="M94" s="100">
        <v>64.64</v>
      </c>
      <c r="N94" s="101">
        <v>315</v>
      </c>
      <c r="O94" s="101">
        <f t="shared" si="11"/>
        <v>1995</v>
      </c>
      <c r="P94" s="3"/>
    </row>
    <row r="95" spans="2:16" ht="56.25" customHeight="1">
      <c r="B95" s="70" t="s">
        <v>19</v>
      </c>
      <c r="C95" s="112" t="s">
        <v>223</v>
      </c>
      <c r="D95" s="71" t="s">
        <v>234</v>
      </c>
      <c r="E95" s="98">
        <v>45642</v>
      </c>
      <c r="F95" s="77" t="s">
        <v>133</v>
      </c>
      <c r="G95" s="73" t="s">
        <v>134</v>
      </c>
      <c r="H95" s="74">
        <v>1153</v>
      </c>
      <c r="I95" s="79">
        <v>45642</v>
      </c>
      <c r="J95" s="101">
        <v>1680</v>
      </c>
      <c r="K95" s="101">
        <v>0</v>
      </c>
      <c r="L95" s="76">
        <v>0</v>
      </c>
      <c r="M95" s="100">
        <v>64.47</v>
      </c>
      <c r="N95" s="102">
        <v>315</v>
      </c>
      <c r="O95" s="101">
        <f t="shared" si="11"/>
        <v>1995</v>
      </c>
      <c r="P95" s="3"/>
    </row>
    <row r="96" spans="2:16" ht="42" customHeight="1">
      <c r="B96" s="70" t="s">
        <v>19</v>
      </c>
      <c r="C96" s="112" t="s">
        <v>223</v>
      </c>
      <c r="D96" s="71" t="s">
        <v>235</v>
      </c>
      <c r="E96" s="98">
        <v>45642</v>
      </c>
      <c r="F96" s="74" t="s">
        <v>141</v>
      </c>
      <c r="G96" s="71" t="s">
        <v>142</v>
      </c>
      <c r="H96" s="74">
        <v>1154</v>
      </c>
      <c r="I96" s="79">
        <v>45642</v>
      </c>
      <c r="J96" s="101">
        <v>1680</v>
      </c>
      <c r="K96" s="101">
        <v>0</v>
      </c>
      <c r="L96" s="76">
        <v>0</v>
      </c>
      <c r="M96" s="100">
        <v>64.47</v>
      </c>
      <c r="N96" s="102">
        <v>315</v>
      </c>
      <c r="O96" s="101">
        <f t="shared" si="11"/>
        <v>1995</v>
      </c>
      <c r="P96" s="3"/>
    </row>
    <row r="97" spans="2:16" ht="56.25" customHeight="1">
      <c r="B97" s="70" t="s">
        <v>19</v>
      </c>
      <c r="C97" s="112" t="s">
        <v>223</v>
      </c>
      <c r="D97" s="71" t="s">
        <v>236</v>
      </c>
      <c r="E97" s="98">
        <v>45642</v>
      </c>
      <c r="F97" s="77" t="s">
        <v>237</v>
      </c>
      <c r="G97" s="73" t="s">
        <v>145</v>
      </c>
      <c r="H97" s="74">
        <v>1155</v>
      </c>
      <c r="I97" s="79">
        <v>45642</v>
      </c>
      <c r="J97" s="101">
        <v>1680</v>
      </c>
      <c r="K97" s="101">
        <v>0</v>
      </c>
      <c r="L97" s="76">
        <v>0</v>
      </c>
      <c r="M97" s="100">
        <v>114.87</v>
      </c>
      <c r="N97" s="101">
        <v>315</v>
      </c>
      <c r="O97" s="101">
        <f t="shared" si="11"/>
        <v>1995</v>
      </c>
      <c r="P97" s="3"/>
    </row>
    <row r="98" spans="2:16" ht="56.25" customHeight="1">
      <c r="B98" s="70" t="s">
        <v>19</v>
      </c>
      <c r="C98" s="112" t="s">
        <v>223</v>
      </c>
      <c r="D98" s="71" t="s">
        <v>238</v>
      </c>
      <c r="E98" s="98">
        <v>45642</v>
      </c>
      <c r="F98" s="77" t="s">
        <v>239</v>
      </c>
      <c r="G98" s="73" t="s">
        <v>157</v>
      </c>
      <c r="H98" s="74">
        <v>1156</v>
      </c>
      <c r="I98" s="79">
        <v>45642</v>
      </c>
      <c r="J98" s="101">
        <v>1680</v>
      </c>
      <c r="K98" s="101">
        <v>0</v>
      </c>
      <c r="L98" s="76">
        <v>0</v>
      </c>
      <c r="M98" s="100">
        <v>64.64</v>
      </c>
      <c r="N98" s="101">
        <v>315</v>
      </c>
      <c r="O98" s="101">
        <f t="shared" si="11"/>
        <v>1995</v>
      </c>
      <c r="P98" s="3"/>
    </row>
    <row r="99" spans="2:16" ht="56.25" customHeight="1">
      <c r="B99" s="70" t="s">
        <v>19</v>
      </c>
      <c r="C99" s="112" t="s">
        <v>223</v>
      </c>
      <c r="D99" s="71" t="s">
        <v>240</v>
      </c>
      <c r="E99" s="98">
        <v>45642</v>
      </c>
      <c r="F99" s="77" t="s">
        <v>162</v>
      </c>
      <c r="G99" s="71" t="s">
        <v>1</v>
      </c>
      <c r="H99" s="74">
        <v>1157</v>
      </c>
      <c r="I99" s="79">
        <v>45642</v>
      </c>
      <c r="J99" s="101">
        <v>1680</v>
      </c>
      <c r="K99" s="101">
        <v>0</v>
      </c>
      <c r="L99" s="76">
        <v>0</v>
      </c>
      <c r="M99" s="100">
        <v>64.64</v>
      </c>
      <c r="N99" s="101">
        <v>315</v>
      </c>
      <c r="O99" s="101">
        <f t="shared" ref="O99:O123" si="12">J99+K99+N99</f>
        <v>1995</v>
      </c>
      <c r="P99" s="3"/>
    </row>
    <row r="100" spans="2:16" ht="56.25" customHeight="1">
      <c r="B100" s="70" t="s">
        <v>19</v>
      </c>
      <c r="C100" s="112" t="s">
        <v>223</v>
      </c>
      <c r="D100" s="71" t="s">
        <v>241</v>
      </c>
      <c r="E100" s="98">
        <v>45642</v>
      </c>
      <c r="F100" s="77" t="s">
        <v>164</v>
      </c>
      <c r="G100" s="77" t="s">
        <v>165</v>
      </c>
      <c r="H100" s="74">
        <v>1158</v>
      </c>
      <c r="I100" s="79" t="s">
        <v>242</v>
      </c>
      <c r="J100" s="101">
        <v>1680</v>
      </c>
      <c r="K100" s="101">
        <v>0</v>
      </c>
      <c r="L100" s="76">
        <v>0</v>
      </c>
      <c r="M100" s="100">
        <v>64.47</v>
      </c>
      <c r="N100" s="102">
        <v>315</v>
      </c>
      <c r="O100" s="101">
        <f t="shared" si="12"/>
        <v>1995</v>
      </c>
      <c r="P100" s="3"/>
    </row>
    <row r="101" spans="2:16" ht="56.25" customHeight="1">
      <c r="B101" s="70" t="s">
        <v>19</v>
      </c>
      <c r="C101" s="112" t="s">
        <v>223</v>
      </c>
      <c r="D101" s="71" t="s">
        <v>243</v>
      </c>
      <c r="E101" s="98">
        <v>45642</v>
      </c>
      <c r="F101" s="77" t="s">
        <v>244</v>
      </c>
      <c r="G101" s="71" t="s">
        <v>186</v>
      </c>
      <c r="H101" s="74">
        <v>1159</v>
      </c>
      <c r="I101" s="79">
        <v>45642</v>
      </c>
      <c r="J101" s="101">
        <v>1680</v>
      </c>
      <c r="K101" s="101">
        <v>0</v>
      </c>
      <c r="L101" s="76">
        <v>0</v>
      </c>
      <c r="M101" s="100">
        <v>30.87</v>
      </c>
      <c r="N101" s="101">
        <v>315</v>
      </c>
      <c r="O101" s="101">
        <f t="shared" si="12"/>
        <v>1995</v>
      </c>
      <c r="P101" s="3"/>
    </row>
    <row r="102" spans="2:16" ht="56.25" customHeight="1">
      <c r="B102" s="70" t="s">
        <v>19</v>
      </c>
      <c r="C102" s="112" t="s">
        <v>223</v>
      </c>
      <c r="D102" s="71" t="s">
        <v>245</v>
      </c>
      <c r="E102" s="98">
        <v>45642</v>
      </c>
      <c r="F102" s="77" t="s">
        <v>188</v>
      </c>
      <c r="G102" s="71" t="s">
        <v>189</v>
      </c>
      <c r="H102" s="74">
        <v>1160</v>
      </c>
      <c r="I102" s="79">
        <v>45642</v>
      </c>
      <c r="J102" s="101">
        <v>1680</v>
      </c>
      <c r="K102" s="101">
        <v>0</v>
      </c>
      <c r="L102" s="76">
        <v>0</v>
      </c>
      <c r="M102" s="100">
        <v>64.47</v>
      </c>
      <c r="N102" s="102">
        <v>315</v>
      </c>
      <c r="O102" s="101">
        <f t="shared" si="12"/>
        <v>1995</v>
      </c>
      <c r="P102" s="3"/>
    </row>
    <row r="103" spans="2:16" ht="56.25" customHeight="1">
      <c r="B103" s="70" t="s">
        <v>19</v>
      </c>
      <c r="C103" s="112" t="s">
        <v>223</v>
      </c>
      <c r="D103" s="92" t="s">
        <v>246</v>
      </c>
      <c r="E103" s="98">
        <v>45642</v>
      </c>
      <c r="F103" s="77" t="s">
        <v>247</v>
      </c>
      <c r="G103" s="71" t="s">
        <v>131</v>
      </c>
      <c r="H103" s="74">
        <v>1161</v>
      </c>
      <c r="I103" s="79">
        <v>45642</v>
      </c>
      <c r="J103" s="101">
        <v>1680</v>
      </c>
      <c r="K103" s="101">
        <v>0</v>
      </c>
      <c r="L103" s="76">
        <v>0</v>
      </c>
      <c r="M103" s="100">
        <v>64.47</v>
      </c>
      <c r="N103" s="102">
        <v>315</v>
      </c>
      <c r="O103" s="101">
        <f t="shared" si="12"/>
        <v>1995</v>
      </c>
      <c r="P103" s="3"/>
    </row>
    <row r="104" spans="2:16" ht="56.25" customHeight="1">
      <c r="B104" s="70" t="s">
        <v>19</v>
      </c>
      <c r="C104" s="112" t="s">
        <v>223</v>
      </c>
      <c r="D104" s="71" t="s">
        <v>248</v>
      </c>
      <c r="E104" s="98">
        <v>45642</v>
      </c>
      <c r="F104" s="77" t="s">
        <v>249</v>
      </c>
      <c r="G104" s="73" t="s">
        <v>90</v>
      </c>
      <c r="H104" s="74">
        <v>1162</v>
      </c>
      <c r="I104" s="79">
        <v>45642</v>
      </c>
      <c r="J104" s="101">
        <v>1680</v>
      </c>
      <c r="K104" s="101">
        <v>0</v>
      </c>
      <c r="L104" s="76">
        <v>0</v>
      </c>
      <c r="M104" s="100">
        <v>64.47</v>
      </c>
      <c r="N104" s="102">
        <v>315</v>
      </c>
      <c r="O104" s="101">
        <f t="shared" si="12"/>
        <v>1995</v>
      </c>
      <c r="P104" s="3"/>
    </row>
    <row r="105" spans="2:16" ht="56.25" customHeight="1">
      <c r="B105" s="70" t="s">
        <v>19</v>
      </c>
      <c r="C105" s="112" t="s">
        <v>223</v>
      </c>
      <c r="D105" s="71" t="s">
        <v>250</v>
      </c>
      <c r="E105" s="98">
        <v>45642</v>
      </c>
      <c r="F105" s="77" t="s">
        <v>251</v>
      </c>
      <c r="G105" s="73" t="s">
        <v>252</v>
      </c>
      <c r="H105" s="74">
        <v>1163</v>
      </c>
      <c r="I105" s="79">
        <v>45642</v>
      </c>
      <c r="J105" s="101">
        <v>1680</v>
      </c>
      <c r="K105" s="101">
        <v>0</v>
      </c>
      <c r="L105" s="76">
        <v>0</v>
      </c>
      <c r="M105" s="100">
        <v>64.47</v>
      </c>
      <c r="N105" s="102">
        <v>315</v>
      </c>
      <c r="O105" s="101">
        <f t="shared" si="12"/>
        <v>1995</v>
      </c>
      <c r="P105" s="3"/>
    </row>
    <row r="106" spans="2:16" ht="56.25" customHeight="1">
      <c r="B106" s="70" t="s">
        <v>19</v>
      </c>
      <c r="C106" s="112" t="s">
        <v>223</v>
      </c>
      <c r="D106" s="71" t="s">
        <v>253</v>
      </c>
      <c r="E106" s="98">
        <v>45642</v>
      </c>
      <c r="F106" s="77" t="s">
        <v>254</v>
      </c>
      <c r="G106" s="71" t="s">
        <v>100</v>
      </c>
      <c r="H106" s="74">
        <v>1164</v>
      </c>
      <c r="I106" s="79">
        <v>45642</v>
      </c>
      <c r="J106" s="101">
        <v>1680</v>
      </c>
      <c r="K106" s="101">
        <v>0</v>
      </c>
      <c r="L106" s="76">
        <v>0</v>
      </c>
      <c r="M106" s="100">
        <v>64.47</v>
      </c>
      <c r="N106" s="102">
        <v>315</v>
      </c>
      <c r="O106" s="101">
        <f t="shared" si="12"/>
        <v>1995</v>
      </c>
      <c r="P106" s="3"/>
    </row>
    <row r="107" spans="2:16" ht="56.25" customHeight="1">
      <c r="B107" s="70" t="s">
        <v>19</v>
      </c>
      <c r="C107" s="112" t="s">
        <v>223</v>
      </c>
      <c r="D107" s="71" t="s">
        <v>255</v>
      </c>
      <c r="E107" s="98">
        <v>45642</v>
      </c>
      <c r="F107" s="77" t="s">
        <v>138</v>
      </c>
      <c r="G107" s="73" t="s">
        <v>139</v>
      </c>
      <c r="H107" s="74">
        <v>1165</v>
      </c>
      <c r="I107" s="79">
        <v>45642</v>
      </c>
      <c r="J107" s="101">
        <v>1680</v>
      </c>
      <c r="K107" s="101">
        <v>0</v>
      </c>
      <c r="L107" s="76">
        <v>0</v>
      </c>
      <c r="M107" s="100">
        <v>64.47</v>
      </c>
      <c r="N107" s="102">
        <v>315</v>
      </c>
      <c r="O107" s="101">
        <f t="shared" si="12"/>
        <v>1995</v>
      </c>
      <c r="P107" s="3"/>
    </row>
    <row r="108" spans="2:16" ht="56.25" customHeight="1">
      <c r="B108" s="70" t="s">
        <v>19</v>
      </c>
      <c r="C108" s="112" t="s">
        <v>223</v>
      </c>
      <c r="D108" s="71" t="s">
        <v>256</v>
      </c>
      <c r="E108" s="98">
        <v>45642</v>
      </c>
      <c r="F108" s="77" t="s">
        <v>257</v>
      </c>
      <c r="G108" s="73" t="s">
        <v>183</v>
      </c>
      <c r="H108" s="74">
        <v>1166</v>
      </c>
      <c r="I108" s="79">
        <v>45642</v>
      </c>
      <c r="J108" s="101">
        <v>1680</v>
      </c>
      <c r="K108" s="101">
        <v>0</v>
      </c>
      <c r="L108" s="76">
        <v>0</v>
      </c>
      <c r="M108" s="100">
        <v>64.47</v>
      </c>
      <c r="N108" s="102">
        <v>315</v>
      </c>
      <c r="O108" s="101">
        <f t="shared" si="12"/>
        <v>1995</v>
      </c>
      <c r="P108" s="3"/>
    </row>
    <row r="109" spans="2:16" ht="56.25" customHeight="1">
      <c r="B109" s="70" t="s">
        <v>19</v>
      </c>
      <c r="C109" s="112" t="s">
        <v>223</v>
      </c>
      <c r="D109" s="71" t="s">
        <v>258</v>
      </c>
      <c r="E109" s="98">
        <v>45642</v>
      </c>
      <c r="F109" s="77" t="s">
        <v>259</v>
      </c>
      <c r="G109" s="73" t="s">
        <v>119</v>
      </c>
      <c r="H109" s="74">
        <v>1167</v>
      </c>
      <c r="I109" s="79">
        <v>45642</v>
      </c>
      <c r="J109" s="101">
        <v>1680</v>
      </c>
      <c r="K109" s="101">
        <v>0</v>
      </c>
      <c r="L109" s="76">
        <v>0</v>
      </c>
      <c r="M109" s="100">
        <v>195.51</v>
      </c>
      <c r="N109" s="101">
        <v>315</v>
      </c>
      <c r="O109" s="101">
        <f t="shared" si="12"/>
        <v>1995</v>
      </c>
      <c r="P109" s="3"/>
    </row>
    <row r="110" spans="2:16" ht="54" customHeight="1">
      <c r="B110" s="70" t="s">
        <v>19</v>
      </c>
      <c r="C110" s="112" t="s">
        <v>223</v>
      </c>
      <c r="D110" s="71" t="s">
        <v>260</v>
      </c>
      <c r="E110" s="98">
        <v>45642</v>
      </c>
      <c r="F110" s="77" t="s">
        <v>261</v>
      </c>
      <c r="G110" s="73" t="s">
        <v>160</v>
      </c>
      <c r="H110" s="74">
        <v>1168</v>
      </c>
      <c r="I110" s="79">
        <v>45642</v>
      </c>
      <c r="J110" s="101">
        <v>1680</v>
      </c>
      <c r="K110" s="101">
        <v>0</v>
      </c>
      <c r="L110" s="76">
        <v>0</v>
      </c>
      <c r="M110" s="100">
        <v>64.64</v>
      </c>
      <c r="N110" s="101">
        <v>315</v>
      </c>
      <c r="O110" s="101">
        <f t="shared" si="12"/>
        <v>1995</v>
      </c>
      <c r="P110" s="3"/>
    </row>
    <row r="111" spans="2:16" ht="56.25" customHeight="1">
      <c r="B111" s="70" t="s">
        <v>19</v>
      </c>
      <c r="C111" s="112" t="s">
        <v>223</v>
      </c>
      <c r="D111" s="71" t="s">
        <v>262</v>
      </c>
      <c r="E111" s="98">
        <v>45642</v>
      </c>
      <c r="F111" s="77" t="s">
        <v>198</v>
      </c>
      <c r="G111" s="73" t="s">
        <v>199</v>
      </c>
      <c r="H111" s="74">
        <v>1169</v>
      </c>
      <c r="I111" s="79">
        <v>45642</v>
      </c>
      <c r="J111" s="101">
        <v>32256</v>
      </c>
      <c r="K111" s="101">
        <v>0</v>
      </c>
      <c r="L111" s="76">
        <v>0</v>
      </c>
      <c r="M111" s="101">
        <v>3753.79</v>
      </c>
      <c r="N111" s="101">
        <v>6048</v>
      </c>
      <c r="O111" s="101">
        <f t="shared" si="12"/>
        <v>38304</v>
      </c>
      <c r="P111" s="3"/>
    </row>
    <row r="112" spans="2:16" ht="56.25" customHeight="1">
      <c r="B112" s="70" t="s">
        <v>42</v>
      </c>
      <c r="C112" s="112" t="s">
        <v>223</v>
      </c>
      <c r="D112" s="71" t="s">
        <v>263</v>
      </c>
      <c r="E112" s="98">
        <v>45642</v>
      </c>
      <c r="F112" s="77" t="s">
        <v>198</v>
      </c>
      <c r="G112" s="73" t="s">
        <v>199</v>
      </c>
      <c r="H112" s="74">
        <v>1170</v>
      </c>
      <c r="I112" s="79">
        <v>45642</v>
      </c>
      <c r="J112" s="101">
        <v>38880</v>
      </c>
      <c r="K112" s="101">
        <v>0</v>
      </c>
      <c r="L112" s="76">
        <v>0</v>
      </c>
      <c r="M112" s="101">
        <v>4524.66</v>
      </c>
      <c r="N112" s="101">
        <v>7290</v>
      </c>
      <c r="O112" s="101">
        <f t="shared" si="12"/>
        <v>46170</v>
      </c>
      <c r="P112" s="3"/>
    </row>
    <row r="113" spans="2:18" ht="56.25" customHeight="1">
      <c r="B113" s="70" t="s">
        <v>42</v>
      </c>
      <c r="C113" s="112" t="s">
        <v>223</v>
      </c>
      <c r="D113" s="71" t="s">
        <v>264</v>
      </c>
      <c r="E113" s="98">
        <v>45642</v>
      </c>
      <c r="F113" s="77" t="s">
        <v>198</v>
      </c>
      <c r="G113" s="73" t="s">
        <v>199</v>
      </c>
      <c r="H113" s="74">
        <v>1171</v>
      </c>
      <c r="I113" s="79">
        <v>45642</v>
      </c>
      <c r="J113" s="101">
        <v>8064</v>
      </c>
      <c r="K113" s="101">
        <v>0</v>
      </c>
      <c r="L113" s="76">
        <v>0</v>
      </c>
      <c r="M113" s="101">
        <v>938.45</v>
      </c>
      <c r="N113" s="101">
        <v>1512</v>
      </c>
      <c r="O113" s="101">
        <f t="shared" si="12"/>
        <v>9576</v>
      </c>
      <c r="P113" s="3"/>
    </row>
    <row r="114" spans="2:18" ht="56.25" customHeight="1">
      <c r="B114" s="70" t="s">
        <v>19</v>
      </c>
      <c r="C114" s="112" t="s">
        <v>223</v>
      </c>
      <c r="D114" s="71" t="s">
        <v>265</v>
      </c>
      <c r="E114" s="98">
        <v>45642</v>
      </c>
      <c r="F114" s="74" t="s">
        <v>141</v>
      </c>
      <c r="G114" s="73" t="s">
        <v>142</v>
      </c>
      <c r="H114" s="74">
        <v>1172</v>
      </c>
      <c r="I114" s="79">
        <v>45642</v>
      </c>
      <c r="J114" s="101">
        <v>8640</v>
      </c>
      <c r="K114" s="101">
        <v>0</v>
      </c>
      <c r="L114" s="76">
        <v>0</v>
      </c>
      <c r="M114" s="101">
        <v>331.56</v>
      </c>
      <c r="N114" s="101">
        <v>1620</v>
      </c>
      <c r="O114" s="101">
        <f t="shared" si="12"/>
        <v>10260</v>
      </c>
      <c r="P114" s="3"/>
    </row>
    <row r="115" spans="2:18" ht="56.25" customHeight="1">
      <c r="B115" s="70" t="s">
        <v>19</v>
      </c>
      <c r="C115" s="112" t="s">
        <v>223</v>
      </c>
      <c r="D115" s="71" t="s">
        <v>266</v>
      </c>
      <c r="E115" s="98">
        <v>45642</v>
      </c>
      <c r="F115" s="77" t="s">
        <v>267</v>
      </c>
      <c r="G115" s="73" t="s">
        <v>268</v>
      </c>
      <c r="H115" s="74">
        <v>1173</v>
      </c>
      <c r="I115" s="79">
        <v>45642</v>
      </c>
      <c r="J115" s="101">
        <v>48207.74</v>
      </c>
      <c r="K115" s="101">
        <v>0</v>
      </c>
      <c r="L115" s="76">
        <v>0</v>
      </c>
      <c r="M115" s="101">
        <v>5610.18</v>
      </c>
      <c r="N115" s="101">
        <v>9038.9500000000007</v>
      </c>
      <c r="O115" s="101">
        <f t="shared" si="12"/>
        <v>57246.69</v>
      </c>
      <c r="P115" s="3"/>
    </row>
    <row r="116" spans="2:18" ht="56.25" customHeight="1">
      <c r="B116" s="70" t="s">
        <v>19</v>
      </c>
      <c r="C116" s="112" t="s">
        <v>223</v>
      </c>
      <c r="D116" s="71" t="s">
        <v>269</v>
      </c>
      <c r="E116" s="98">
        <v>45642</v>
      </c>
      <c r="F116" s="77" t="s">
        <v>270</v>
      </c>
      <c r="G116" s="74" t="s">
        <v>192</v>
      </c>
      <c r="H116" s="74">
        <v>1174</v>
      </c>
      <c r="I116" s="79">
        <v>45642</v>
      </c>
      <c r="J116" s="101">
        <v>4720</v>
      </c>
      <c r="K116" s="101">
        <v>0</v>
      </c>
      <c r="L116" s="76">
        <v>0</v>
      </c>
      <c r="M116" s="100">
        <v>181.13</v>
      </c>
      <c r="N116" s="101">
        <v>885</v>
      </c>
      <c r="O116" s="101">
        <f t="shared" si="12"/>
        <v>5605</v>
      </c>
      <c r="P116" s="3"/>
    </row>
    <row r="117" spans="2:18" ht="56.25" customHeight="1">
      <c r="B117" s="70" t="s">
        <v>19</v>
      </c>
      <c r="C117" s="112" t="s">
        <v>223</v>
      </c>
      <c r="D117" s="72" t="s">
        <v>271</v>
      </c>
      <c r="E117" s="98">
        <v>45642</v>
      </c>
      <c r="F117" s="77" t="s">
        <v>194</v>
      </c>
      <c r="G117" s="71" t="s">
        <v>195</v>
      </c>
      <c r="H117" s="74">
        <v>1175</v>
      </c>
      <c r="I117" s="79">
        <v>45642</v>
      </c>
      <c r="J117" s="101">
        <v>9290.4</v>
      </c>
      <c r="K117" s="101">
        <v>0</v>
      </c>
      <c r="L117" s="76">
        <v>0</v>
      </c>
      <c r="M117" s="101">
        <v>170.71</v>
      </c>
      <c r="N117" s="101">
        <v>1741.95</v>
      </c>
      <c r="O117" s="101">
        <f t="shared" si="12"/>
        <v>11032.35</v>
      </c>
      <c r="P117" s="3"/>
    </row>
    <row r="118" spans="2:18" ht="56.25" customHeight="1">
      <c r="B118" s="70" t="s">
        <v>19</v>
      </c>
      <c r="C118" s="112" t="s">
        <v>223</v>
      </c>
      <c r="D118" s="71" t="s">
        <v>272</v>
      </c>
      <c r="E118" s="98">
        <v>45642</v>
      </c>
      <c r="F118" s="74" t="s">
        <v>273</v>
      </c>
      <c r="G118" s="74" t="s">
        <v>274</v>
      </c>
      <c r="H118" s="74">
        <v>1176</v>
      </c>
      <c r="I118" s="79">
        <v>45642</v>
      </c>
      <c r="J118" s="101">
        <v>7920</v>
      </c>
      <c r="K118" s="101">
        <v>0</v>
      </c>
      <c r="L118" s="76">
        <v>0</v>
      </c>
      <c r="M118" s="101">
        <v>525.69000000000005</v>
      </c>
      <c r="N118" s="101">
        <v>1485</v>
      </c>
      <c r="O118" s="101">
        <f t="shared" si="12"/>
        <v>9405</v>
      </c>
      <c r="P118" s="3"/>
    </row>
    <row r="119" spans="2:18" ht="56.25" customHeight="1">
      <c r="B119" s="70" t="s">
        <v>42</v>
      </c>
      <c r="C119" s="112" t="s">
        <v>223</v>
      </c>
      <c r="D119" s="71" t="s">
        <v>275</v>
      </c>
      <c r="E119" s="98">
        <v>45642</v>
      </c>
      <c r="F119" s="74" t="s">
        <v>276</v>
      </c>
      <c r="G119" s="73" t="s">
        <v>277</v>
      </c>
      <c r="H119" s="74">
        <v>1177</v>
      </c>
      <c r="I119" s="79">
        <v>45642</v>
      </c>
      <c r="J119" s="101">
        <v>9619.2000000000007</v>
      </c>
      <c r="K119" s="101">
        <v>0</v>
      </c>
      <c r="L119" s="76">
        <v>0</v>
      </c>
      <c r="M119" s="101">
        <v>638.47</v>
      </c>
      <c r="N119" s="101">
        <v>1803.6</v>
      </c>
      <c r="O119" s="101">
        <f t="shared" si="12"/>
        <v>11422.800000000001</v>
      </c>
      <c r="P119" s="3"/>
    </row>
    <row r="120" spans="2:18" ht="56.25" customHeight="1">
      <c r="B120" s="70" t="s">
        <v>19</v>
      </c>
      <c r="C120" s="112" t="s">
        <v>223</v>
      </c>
      <c r="D120" s="71" t="s">
        <v>278</v>
      </c>
      <c r="E120" s="98">
        <v>45642</v>
      </c>
      <c r="F120" s="77" t="s">
        <v>279</v>
      </c>
      <c r="G120" s="73" t="s">
        <v>280</v>
      </c>
      <c r="H120" s="74">
        <v>1178</v>
      </c>
      <c r="I120" s="79">
        <v>45642</v>
      </c>
      <c r="J120" s="109">
        <v>61004.160000000003</v>
      </c>
      <c r="K120" s="101">
        <v>0</v>
      </c>
      <c r="L120" s="76">
        <v>0</v>
      </c>
      <c r="M120" s="101">
        <v>4049.15</v>
      </c>
      <c r="N120" s="101">
        <v>11438.28</v>
      </c>
      <c r="O120" s="101">
        <f t="shared" si="12"/>
        <v>72442.44</v>
      </c>
      <c r="P120" s="3"/>
    </row>
    <row r="121" spans="2:18" ht="56.25" customHeight="1">
      <c r="B121" s="70" t="s">
        <v>19</v>
      </c>
      <c r="C121" s="112" t="s">
        <v>223</v>
      </c>
      <c r="D121" s="71" t="s">
        <v>281</v>
      </c>
      <c r="E121" s="98">
        <v>45642</v>
      </c>
      <c r="F121" s="77" t="s">
        <v>48</v>
      </c>
      <c r="G121" s="73" t="s">
        <v>49</v>
      </c>
      <c r="H121" s="74">
        <v>1179</v>
      </c>
      <c r="I121" s="79">
        <v>45642</v>
      </c>
      <c r="J121" s="101">
        <v>50688</v>
      </c>
      <c r="K121" s="101">
        <v>0</v>
      </c>
      <c r="L121" s="76">
        <v>0</v>
      </c>
      <c r="M121" s="101">
        <v>3465.79</v>
      </c>
      <c r="N121" s="101">
        <v>9504</v>
      </c>
      <c r="O121" s="101">
        <f t="shared" si="12"/>
        <v>60192</v>
      </c>
      <c r="P121" s="3"/>
    </row>
    <row r="122" spans="2:18" ht="56.25" customHeight="1">
      <c r="B122" s="70" t="s">
        <v>19</v>
      </c>
      <c r="C122" s="112" t="s">
        <v>223</v>
      </c>
      <c r="D122" s="71" t="s">
        <v>282</v>
      </c>
      <c r="E122" s="98">
        <v>45642</v>
      </c>
      <c r="F122" s="77" t="s">
        <v>52</v>
      </c>
      <c r="G122" s="73" t="s">
        <v>53</v>
      </c>
      <c r="H122" s="74">
        <v>1180</v>
      </c>
      <c r="I122" s="79">
        <v>45642</v>
      </c>
      <c r="J122" s="101"/>
      <c r="K122" s="101">
        <v>30844.82</v>
      </c>
      <c r="L122" s="76"/>
      <c r="M122" s="101">
        <f>1542.24+1480.55</f>
        <v>3022.79</v>
      </c>
      <c r="N122" s="101">
        <v>0</v>
      </c>
      <c r="O122" s="101">
        <f t="shared" si="12"/>
        <v>30844.82</v>
      </c>
      <c r="P122" s="3"/>
    </row>
    <row r="123" spans="2:18" ht="56.25" customHeight="1">
      <c r="B123" s="70" t="s">
        <v>42</v>
      </c>
      <c r="C123" s="112" t="s">
        <v>223</v>
      </c>
      <c r="D123" s="71" t="s">
        <v>282</v>
      </c>
      <c r="E123" s="98">
        <v>45642</v>
      </c>
      <c r="F123" s="77" t="s">
        <v>52</v>
      </c>
      <c r="G123" s="73" t="s">
        <v>53</v>
      </c>
      <c r="H123" s="74">
        <v>1181</v>
      </c>
      <c r="I123" s="79">
        <v>45642</v>
      </c>
      <c r="J123" s="101"/>
      <c r="K123" s="101">
        <v>39283.379999999997</v>
      </c>
      <c r="L123" s="76"/>
      <c r="M123" s="101">
        <f>1964.17+1885.6</f>
        <v>3849.77</v>
      </c>
      <c r="N123" s="101">
        <v>0</v>
      </c>
      <c r="O123" s="101">
        <f t="shared" si="12"/>
        <v>39283.379999999997</v>
      </c>
      <c r="P123" s="3"/>
    </row>
    <row r="124" spans="2:18" ht="20.25" customHeight="1">
      <c r="B124" s="85"/>
      <c r="C124" s="86"/>
      <c r="D124" s="93"/>
      <c r="E124" s="93"/>
      <c r="F124" s="94"/>
      <c r="G124" s="95"/>
      <c r="H124" s="96" t="s">
        <v>283</v>
      </c>
      <c r="I124" s="96"/>
      <c r="J124" s="111">
        <f>SUM(J6:J121)</f>
        <v>556267.48</v>
      </c>
      <c r="K124" s="107">
        <f>SUM(K6:K121)</f>
        <v>369520.95</v>
      </c>
      <c r="L124" s="97">
        <f>SUM(L6:L121)</f>
        <v>0</v>
      </c>
      <c r="M124" s="107">
        <f>SUM(M6:M121)</f>
        <v>64301.350000000057</v>
      </c>
      <c r="N124" s="107">
        <f>SUM(N6:N121)</f>
        <v>114752.70999999999</v>
      </c>
      <c r="O124" s="107">
        <f>SUM(O6:O123)</f>
        <v>1110669.3399999996</v>
      </c>
      <c r="P124" s="3"/>
      <c r="Q124" s="3"/>
      <c r="R124" s="3"/>
    </row>
    <row r="125" spans="2:18" ht="44.25" customHeight="1">
      <c r="B125" s="53" t="s">
        <v>284</v>
      </c>
      <c r="C125"/>
      <c r="E125"/>
      <c r="F125" s="27" t="s">
        <v>66</v>
      </c>
      <c r="H125" s="19"/>
      <c r="I125" s="19"/>
      <c r="J125" s="3"/>
      <c r="K125" s="19"/>
      <c r="L125"/>
      <c r="M125" s="21"/>
      <c r="N125" s="21"/>
      <c r="O125" s="21">
        <f>1110669.34-1108864.23</f>
        <v>1805.1100000001024</v>
      </c>
      <c r="P125" s="16"/>
    </row>
    <row r="126" spans="2:18" ht="60" customHeight="1">
      <c r="B126" s="62" t="s">
        <v>285</v>
      </c>
      <c r="C126" s="62"/>
      <c r="E126"/>
      <c r="H126" s="19"/>
      <c r="I126" s="19"/>
      <c r="J126"/>
      <c r="K126" s="19"/>
      <c r="L126"/>
      <c r="N126" s="19"/>
      <c r="O126" s="21"/>
      <c r="P126" s="3"/>
    </row>
    <row r="127" spans="2:18" ht="24.75">
      <c r="B127" s="15" t="s">
        <v>5</v>
      </c>
      <c r="C127" s="15" t="s">
        <v>6</v>
      </c>
      <c r="D127" s="29" t="s">
        <v>7</v>
      </c>
      <c r="E127" s="35" t="s">
        <v>8</v>
      </c>
      <c r="F127" s="37" t="s">
        <v>9</v>
      </c>
      <c r="G127" s="40" t="s">
        <v>10</v>
      </c>
      <c r="H127" s="35" t="s">
        <v>11</v>
      </c>
      <c r="I127" s="35" t="s">
        <v>12</v>
      </c>
      <c r="J127" s="35" t="s">
        <v>13</v>
      </c>
      <c r="K127" s="35" t="s">
        <v>14</v>
      </c>
      <c r="L127" s="35" t="s">
        <v>15</v>
      </c>
      <c r="M127" s="35" t="s">
        <v>16</v>
      </c>
      <c r="N127" s="35" t="s">
        <v>17</v>
      </c>
      <c r="O127" s="35" t="s">
        <v>18</v>
      </c>
    </row>
    <row r="128" spans="2:18">
      <c r="B128" s="54" t="s">
        <v>286</v>
      </c>
      <c r="C128" s="12" t="s">
        <v>286</v>
      </c>
      <c r="D128" s="28" t="s">
        <v>287</v>
      </c>
      <c r="E128" s="36">
        <v>45566</v>
      </c>
      <c r="F128" s="22" t="s">
        <v>288</v>
      </c>
      <c r="G128" s="25"/>
      <c r="H128" s="42"/>
      <c r="I128" s="42"/>
      <c r="J128" s="45">
        <v>21838.400000000001</v>
      </c>
      <c r="K128" s="42"/>
      <c r="L128" s="47"/>
      <c r="M128" s="42"/>
      <c r="N128" s="42"/>
      <c r="O128" s="49">
        <f>J128</f>
        <v>21838.400000000001</v>
      </c>
    </row>
    <row r="129" spans="2:15">
      <c r="B129" s="54" t="s">
        <v>286</v>
      </c>
      <c r="C129" s="12" t="s">
        <v>289</v>
      </c>
      <c r="D129" s="28" t="s">
        <v>287</v>
      </c>
      <c r="E129" s="36">
        <v>45597</v>
      </c>
      <c r="F129" s="22" t="s">
        <v>288</v>
      </c>
      <c r="G129" s="41"/>
      <c r="H129" s="43"/>
      <c r="I129" s="43"/>
      <c r="J129" s="45">
        <v>33917.599999999999</v>
      </c>
      <c r="K129" s="42"/>
      <c r="L129" s="47"/>
      <c r="M129" s="42"/>
      <c r="N129" s="42"/>
      <c r="O129" s="49">
        <f t="shared" ref="O129:O130" si="13">J129</f>
        <v>33917.599999999999</v>
      </c>
    </row>
    <row r="130" spans="2:15">
      <c r="B130" s="54" t="s">
        <v>286</v>
      </c>
      <c r="C130" s="12" t="s">
        <v>289</v>
      </c>
      <c r="D130" s="28" t="s">
        <v>287</v>
      </c>
      <c r="E130" s="36">
        <v>45627</v>
      </c>
      <c r="F130" s="22" t="s">
        <v>288</v>
      </c>
      <c r="G130" s="25"/>
      <c r="H130" s="42"/>
      <c r="I130" s="42"/>
      <c r="J130" s="45">
        <v>19165.28</v>
      </c>
      <c r="K130" s="42"/>
      <c r="L130" s="47"/>
      <c r="M130" s="42"/>
      <c r="N130" s="42"/>
      <c r="O130" s="49">
        <f t="shared" si="13"/>
        <v>19165.28</v>
      </c>
    </row>
    <row r="131" spans="2:15">
      <c r="B131" s="55"/>
      <c r="C131" s="13"/>
      <c r="D131" s="59"/>
      <c r="E131" s="30"/>
      <c r="F131" s="38"/>
      <c r="G131" s="40"/>
      <c r="H131" s="44"/>
      <c r="I131" s="44" t="s">
        <v>283</v>
      </c>
      <c r="J131" s="46">
        <f>SUM(J128:J130)</f>
        <v>74921.279999999999</v>
      </c>
      <c r="K131" s="44"/>
      <c r="L131" s="48"/>
      <c r="M131" s="44"/>
      <c r="N131" s="44"/>
      <c r="O131" s="50">
        <f>SUM(O128:O130)</f>
        <v>74921.279999999999</v>
      </c>
    </row>
    <row r="132" spans="2:15">
      <c r="B132" s="52"/>
      <c r="C132" s="8"/>
      <c r="D132" s="60"/>
      <c r="E132" s="8"/>
    </row>
    <row r="133" spans="2:15" ht="30" customHeight="1">
      <c r="B133" s="61" t="s">
        <v>290</v>
      </c>
      <c r="C133" s="61"/>
      <c r="E133"/>
    </row>
    <row r="134" spans="2:15" ht="30" customHeight="1">
      <c r="B134" s="63" t="s">
        <v>291</v>
      </c>
      <c r="C134" s="64"/>
      <c r="D134" s="64"/>
      <c r="E134" s="64"/>
      <c r="F134" s="65"/>
    </row>
    <row r="135" spans="2:15" ht="23.25">
      <c r="B135" s="56" t="s">
        <v>292</v>
      </c>
      <c r="C135" s="14" t="s">
        <v>293</v>
      </c>
      <c r="D135" s="31" t="s">
        <v>289</v>
      </c>
      <c r="E135" s="31" t="s">
        <v>294</v>
      </c>
      <c r="F135" s="23" t="s">
        <v>283</v>
      </c>
    </row>
    <row r="136" spans="2:15" ht="37.5">
      <c r="B136" s="57" t="s">
        <v>295</v>
      </c>
      <c r="C136" s="5">
        <v>800000</v>
      </c>
      <c r="D136" s="32">
        <v>250000</v>
      </c>
      <c r="E136" s="32">
        <v>2200000</v>
      </c>
      <c r="F136" s="39">
        <f>SUM(C136:E136)</f>
        <v>3250000</v>
      </c>
    </row>
    <row r="137" spans="2:15" ht="24.75">
      <c r="B137" s="57" t="s">
        <v>296</v>
      </c>
      <c r="C137" s="5">
        <v>727435.58</v>
      </c>
      <c r="D137" s="32">
        <v>250000</v>
      </c>
      <c r="E137" s="32">
        <v>2054246.74</v>
      </c>
      <c r="F137" s="39">
        <f>SUM(C137:E137)</f>
        <v>3031682.32</v>
      </c>
    </row>
    <row r="138" spans="2:15" ht="24.75">
      <c r="B138" s="57" t="s">
        <v>297</v>
      </c>
      <c r="C138" s="5">
        <v>492568.02</v>
      </c>
      <c r="D138" s="33">
        <v>74921.279999999999</v>
      </c>
      <c r="E138" s="32">
        <v>609101.12</v>
      </c>
      <c r="F138" s="39">
        <f t="shared" ref="F137:F142" si="14">SUM(C138:E138)</f>
        <v>1176590.42</v>
      </c>
    </row>
    <row r="139" spans="2:15" ht="24.75">
      <c r="B139" s="57" t="s">
        <v>298</v>
      </c>
      <c r="C139" s="5">
        <v>727435.58</v>
      </c>
      <c r="D139" s="33">
        <v>219358.07999999999</v>
      </c>
      <c r="E139" s="32">
        <v>2054246.74</v>
      </c>
      <c r="F139" s="39">
        <f>SUM(C139:E139)</f>
        <v>3001040.4</v>
      </c>
    </row>
    <row r="140" spans="2:15" ht="24.75">
      <c r="B140" s="57" t="s">
        <v>299</v>
      </c>
      <c r="C140" s="5">
        <f>C136-C137</f>
        <v>72564.420000000042</v>
      </c>
      <c r="D140" s="32">
        <f>D136-D137</f>
        <v>0</v>
      </c>
      <c r="E140" s="32">
        <f>E136-E137</f>
        <v>145753.26</v>
      </c>
      <c r="F140" s="39">
        <f t="shared" si="14"/>
        <v>218317.68000000005</v>
      </c>
    </row>
    <row r="141" spans="2:15" ht="27.75" customHeight="1">
      <c r="B141" s="57" t="s">
        <v>300</v>
      </c>
      <c r="C141" s="5">
        <f>C137-C139</f>
        <v>0</v>
      </c>
      <c r="D141" s="32">
        <f t="shared" ref="D141:E141" si="15">D137-D139</f>
        <v>30641.920000000013</v>
      </c>
      <c r="E141" s="32">
        <f t="shared" si="15"/>
        <v>0</v>
      </c>
      <c r="F141" s="39">
        <f t="shared" si="14"/>
        <v>30641.920000000013</v>
      </c>
    </row>
    <row r="142" spans="2:15" ht="34.5" customHeight="1">
      <c r="B142" s="57" t="s">
        <v>301</v>
      </c>
      <c r="C142" s="5">
        <v>0</v>
      </c>
      <c r="D142" s="32">
        <v>14882.88</v>
      </c>
      <c r="E142" s="32">
        <v>0</v>
      </c>
      <c r="F142" s="39">
        <f t="shared" si="14"/>
        <v>14882.88</v>
      </c>
    </row>
    <row r="143" spans="2:15" ht="24.75">
      <c r="B143" s="57" t="s">
        <v>302</v>
      </c>
      <c r="C143" s="10">
        <f>C139+C142</f>
        <v>727435.58</v>
      </c>
      <c r="D143" s="34">
        <f t="shared" ref="D143" si="16">D139+D142</f>
        <v>234240.96</v>
      </c>
      <c r="E143" s="34">
        <f>E139+E142</f>
        <v>2054246.74</v>
      </c>
      <c r="F143" s="39">
        <f>C143+D143+E143</f>
        <v>3015923.28</v>
      </c>
    </row>
  </sheetData>
  <mergeCells count="5">
    <mergeCell ref="B2:C2"/>
    <mergeCell ref="B4:C4"/>
    <mergeCell ref="B126:C126"/>
    <mergeCell ref="B133:C133"/>
    <mergeCell ref="B134:F134"/>
  </mergeCells>
  <phoneticPr fontId="10" type="noConversion"/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6223-BD71-46C2-B815-0A5C0E3E41A2}">
  <sheetPr>
    <pageSetUpPr fitToPage="1"/>
  </sheetPr>
  <dimension ref="B1:P13"/>
  <sheetViews>
    <sheetView workbookViewId="0">
      <selection activeCell="B3" sqref="B3:F12"/>
    </sheetView>
  </sheetViews>
  <sheetFormatPr defaultRowHeight="15"/>
  <cols>
    <col min="1" max="1" width="4.85546875" customWidth="1"/>
    <col min="2" max="2" width="24.42578125" style="2" customWidth="1"/>
    <col min="3" max="3" width="16" style="2" customWidth="1"/>
    <col min="4" max="4" width="13.140625" customWidth="1"/>
    <col min="5" max="5" width="13.7109375" style="2" customWidth="1"/>
    <col min="6" max="6" width="13.140625" style="2" customWidth="1"/>
    <col min="7" max="7" width="15.28515625" style="2" customWidth="1"/>
    <col min="8" max="9" width="8.7109375" style="2" customWidth="1"/>
    <col min="10" max="10" width="10" style="2" customWidth="1"/>
    <col min="11" max="11" width="9.42578125" style="2" customWidth="1"/>
    <col min="12" max="12" width="8.7109375" style="2" customWidth="1"/>
    <col min="13" max="13" width="8" style="2" customWidth="1"/>
    <col min="14" max="14" width="9.7109375" customWidth="1"/>
    <col min="15" max="16" width="11.5703125" style="2" customWidth="1"/>
    <col min="17" max="17" width="17.85546875" customWidth="1"/>
  </cols>
  <sheetData>
    <row r="1" spans="2:6">
      <c r="B1" s="1" t="s">
        <v>0</v>
      </c>
    </row>
    <row r="2" spans="2:6" ht="36.75" customHeight="1">
      <c r="B2" s="1" t="s">
        <v>290</v>
      </c>
      <c r="C2"/>
      <c r="E2"/>
      <c r="F2"/>
    </row>
    <row r="3" spans="2:6" ht="28.5" customHeight="1">
      <c r="B3" s="66" t="s">
        <v>303</v>
      </c>
      <c r="C3" s="66"/>
      <c r="E3"/>
      <c r="F3"/>
    </row>
    <row r="4" spans="2:6" ht="35.25" customHeight="1">
      <c r="B4" s="11" t="s">
        <v>292</v>
      </c>
      <c r="C4" s="11" t="s">
        <v>293</v>
      </c>
      <c r="D4" s="11" t="s">
        <v>289</v>
      </c>
      <c r="E4" s="11" t="s">
        <v>294</v>
      </c>
      <c r="F4" s="11" t="s">
        <v>283</v>
      </c>
    </row>
    <row r="5" spans="2:6" ht="21.75" customHeight="1">
      <c r="B5" s="4" t="s">
        <v>304</v>
      </c>
      <c r="C5" s="5">
        <v>432000</v>
      </c>
      <c r="D5" s="5">
        <v>250000</v>
      </c>
      <c r="E5" s="5">
        <v>1118000</v>
      </c>
      <c r="F5" s="5">
        <f>SUM(C5:E5)</f>
        <v>1800000</v>
      </c>
    </row>
    <row r="6" spans="2:6" ht="22.5" customHeight="1">
      <c r="B6" s="4" t="s">
        <v>296</v>
      </c>
      <c r="C6" s="5">
        <v>432000</v>
      </c>
      <c r="D6" s="5">
        <v>250000</v>
      </c>
      <c r="E6" s="5">
        <v>1118000</v>
      </c>
      <c r="F6" s="5">
        <f t="shared" ref="F6:F11" si="0">SUM(C6:E6)</f>
        <v>1800000</v>
      </c>
    </row>
    <row r="7" spans="2:6" ht="23.25" customHeight="1">
      <c r="B7" s="4" t="s">
        <v>297</v>
      </c>
      <c r="C7" s="5">
        <v>3462.69</v>
      </c>
      <c r="D7" s="6">
        <v>19528</v>
      </c>
      <c r="E7" s="5">
        <v>0</v>
      </c>
      <c r="F7" s="5">
        <f t="shared" si="0"/>
        <v>22990.69</v>
      </c>
    </row>
    <row r="8" spans="2:6" ht="16.5" customHeight="1">
      <c r="B8" s="4" t="s">
        <v>298</v>
      </c>
      <c r="C8" s="5">
        <v>3462</v>
      </c>
      <c r="D8" s="5">
        <v>19528</v>
      </c>
      <c r="E8" s="5">
        <v>0</v>
      </c>
      <c r="F8" s="5">
        <f>SUM(C8:E8)</f>
        <v>22990</v>
      </c>
    </row>
    <row r="9" spans="2:6" ht="20.25" customHeight="1">
      <c r="B9" s="4" t="s">
        <v>305</v>
      </c>
      <c r="C9" s="5">
        <v>0</v>
      </c>
      <c r="D9" s="5">
        <v>0</v>
      </c>
      <c r="E9" s="5">
        <v>0</v>
      </c>
      <c r="F9" s="5">
        <f t="shared" si="0"/>
        <v>0</v>
      </c>
    </row>
    <row r="10" spans="2:6" ht="24" customHeight="1">
      <c r="B10" s="4" t="s">
        <v>306</v>
      </c>
      <c r="C10" s="5">
        <v>428537.31</v>
      </c>
      <c r="D10" s="5">
        <v>230472</v>
      </c>
      <c r="E10" s="5">
        <v>1118000</v>
      </c>
      <c r="F10" s="5">
        <f t="shared" si="0"/>
        <v>1777009.31</v>
      </c>
    </row>
    <row r="11" spans="2:6" ht="21" customHeight="1">
      <c r="B11" s="4" t="s">
        <v>307</v>
      </c>
      <c r="C11" s="5">
        <v>121891.32</v>
      </c>
      <c r="D11" s="5">
        <v>8334.8799999999992</v>
      </c>
      <c r="E11" s="5">
        <v>28921.8</v>
      </c>
      <c r="F11" s="5">
        <f t="shared" si="0"/>
        <v>159148</v>
      </c>
    </row>
    <row r="12" spans="2:6" ht="26.25" customHeight="1">
      <c r="B12" s="4" t="s">
        <v>308</v>
      </c>
      <c r="C12" s="10">
        <f>C7+C11</f>
        <v>125354.01000000001</v>
      </c>
      <c r="D12" s="5">
        <v>27862.880000000001</v>
      </c>
      <c r="E12" s="5">
        <f>E7+E11</f>
        <v>28921.8</v>
      </c>
      <c r="F12" s="5">
        <f>C12+D12+E12</f>
        <v>182138.69</v>
      </c>
    </row>
    <row r="13" spans="2:6">
      <c r="B13" s="7"/>
      <c r="C13" s="8"/>
      <c r="D13" s="9"/>
      <c r="E13" s="8"/>
      <c r="F13" s="8"/>
    </row>
  </sheetData>
  <mergeCells count="1">
    <mergeCell ref="B3:C3"/>
  </mergeCells>
  <pageMargins left="0.511811024" right="0.511811024" top="0.78740157499999996" bottom="0.78740157499999996" header="0.31496062000000002" footer="0.31496062000000002"/>
  <pageSetup paperSize="9"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EC7224CD7C434B8DA1BB4287D8EDD6" ma:contentTypeVersion="14" ma:contentTypeDescription="Crie um novo documento." ma:contentTypeScope="" ma:versionID="2589d6f00092f3048190164f4631a966">
  <xsd:schema xmlns:xsd="http://www.w3.org/2001/XMLSchema" xmlns:xs="http://www.w3.org/2001/XMLSchema" xmlns:p="http://schemas.microsoft.com/office/2006/metadata/properties" xmlns:ns2="306c6372-641f-4f58-b0c9-9b714448f138" xmlns:ns3="25522c09-5c4f-44a0-aaee-d1c4880bf795" targetNamespace="http://schemas.microsoft.com/office/2006/metadata/properties" ma:root="true" ma:fieldsID="791906f34d7725ed39ca951c95aa0de8" ns2:_="" ns3:_="">
    <xsd:import namespace="306c6372-641f-4f58-b0c9-9b714448f138"/>
    <xsd:import namespace="25522c09-5c4f-44a0-aaee-d1c4880bf7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c6372-641f-4f58-b0c9-9b714448f1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Data" ma:index="11" nillable="true" ma:displayName="Data" ma:format="DateOnly" ma:internalName="Data">
      <xsd:simpleType>
        <xsd:restriction base="dms:DateTim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22c09-5c4f-44a0-aaee-d1c4880bf79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 xmlns="306c6372-641f-4f58-b0c9-9b714448f138" xsi:nil="true"/>
  </documentManagement>
</p:properties>
</file>

<file path=customXml/itemProps1.xml><?xml version="1.0" encoding="utf-8"?>
<ds:datastoreItem xmlns:ds="http://schemas.openxmlformats.org/officeDocument/2006/customXml" ds:itemID="{D2957D1C-9F19-488C-9F8B-286070D65D2D}"/>
</file>

<file path=customXml/itemProps2.xml><?xml version="1.0" encoding="utf-8"?>
<ds:datastoreItem xmlns:ds="http://schemas.openxmlformats.org/officeDocument/2006/customXml" ds:itemID="{4B2E7CB7-2B61-4A1F-96D6-0BE51923183F}"/>
</file>

<file path=customXml/itemProps3.xml><?xml version="1.0" encoding="utf-8"?>
<ds:datastoreItem xmlns:ds="http://schemas.openxmlformats.org/officeDocument/2006/customXml" ds:itemID="{63053B20-ED0F-41D1-B867-4D30BAA76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Franke Viegas</dc:creator>
  <cp:keywords/>
  <dc:description/>
  <cp:lastModifiedBy>Claudia Maria Macedo Holanda da Silva</cp:lastModifiedBy>
  <cp:revision/>
  <dcterms:created xsi:type="dcterms:W3CDTF">2020-01-14T19:59:01Z</dcterms:created>
  <dcterms:modified xsi:type="dcterms:W3CDTF">2025-01-21T13:26:27Z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0x01010049EC7224CD7C434B8DA1BB4287D8EDD6</vt:lpwstr>
  </property>
</Properties>
</file>