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ana.monteiro\Desktop\"/>
    </mc:Choice>
  </mc:AlternateContent>
  <xr:revisionPtr revIDLastSave="2599" documentId="13_ncr:1_{F8698933-5A21-42F7-8EE7-E43C152BCB4E}" xr6:coauthVersionLast="47" xr6:coauthVersionMax="47" xr10:uidLastSave="{90C5AA27-92F6-4EF8-A093-38527901D212}"/>
  <bookViews>
    <workbookView xWindow="-120" yWindow="-120" windowWidth="20640" windowHeight="11160" xr2:uid="{5CA7443E-1ECD-46B2-A2B9-D99780B83705}"/>
  </bookViews>
  <sheets>
    <sheet name="KLIMT E DODF -ANEXO I" sheetId="1" r:id="rId1"/>
    <sheet name=" RESUMO - ANEXO II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8" i="1" l="1"/>
  <c r="O79" i="1"/>
  <c r="K88" i="1"/>
  <c r="L88" i="1"/>
  <c r="J88" i="1"/>
  <c r="E104" i="1"/>
  <c r="D104" i="1"/>
  <c r="C104" i="1"/>
  <c r="M58" i="1"/>
  <c r="M59" i="1"/>
  <c r="M49" i="1"/>
  <c r="M10" i="1"/>
  <c r="M14" i="1"/>
  <c r="M6" i="1"/>
  <c r="M51" i="1"/>
  <c r="O78" i="1"/>
  <c r="M86" i="1"/>
  <c r="M85" i="1"/>
  <c r="M81" i="1"/>
  <c r="M87" i="1"/>
  <c r="M82" i="1"/>
  <c r="O87" i="1"/>
  <c r="O86" i="1"/>
  <c r="O85" i="1"/>
  <c r="M83" i="1"/>
  <c r="M84" i="1"/>
  <c r="O84" i="1"/>
  <c r="O83" i="1"/>
  <c r="O82" i="1"/>
  <c r="O81" i="1"/>
  <c r="M80" i="1"/>
  <c r="O80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77" i="1"/>
  <c r="M57" i="1"/>
  <c r="M56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M55" i="1"/>
  <c r="O54" i="1"/>
  <c r="M54" i="1"/>
  <c r="O53" i="1"/>
  <c r="M53" i="1"/>
  <c r="O52" i="1"/>
  <c r="M52" i="1"/>
  <c r="O51" i="1"/>
  <c r="M50" i="1"/>
  <c r="M7" i="1"/>
  <c r="M42" i="1"/>
  <c r="M18" i="1"/>
  <c r="M17" i="1"/>
  <c r="M15" i="1"/>
  <c r="M9" i="1"/>
  <c r="M45" i="1"/>
  <c r="M38" i="1"/>
  <c r="M37" i="1"/>
  <c r="M33" i="1"/>
  <c r="M48" i="1"/>
  <c r="M47" i="1"/>
  <c r="M46" i="1"/>
  <c r="M44" i="1"/>
  <c r="M43" i="1"/>
  <c r="M41" i="1"/>
  <c r="M40" i="1"/>
  <c r="M39" i="1"/>
  <c r="M36" i="1"/>
  <c r="M35" i="1"/>
  <c r="M34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6" i="1"/>
  <c r="M13" i="1"/>
  <c r="M12" i="1"/>
  <c r="M11" i="1"/>
  <c r="M8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E105" i="1"/>
  <c r="D105" i="1"/>
  <c r="C105" i="1"/>
  <c r="O50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88" i="1" s="1"/>
  <c r="M88" i="1" l="1"/>
  <c r="E107" i="1"/>
  <c r="D107" i="1"/>
  <c r="C107" i="1"/>
  <c r="F107" i="1" l="1"/>
  <c r="F106" i="1"/>
  <c r="F105" i="1"/>
  <c r="F104" i="1"/>
  <c r="F103" i="1"/>
  <c r="F102" i="1"/>
  <c r="F101" i="1"/>
  <c r="F100" i="1"/>
  <c r="F12" i="3"/>
  <c r="E12" i="3"/>
  <c r="C12" i="3"/>
  <c r="F11" i="3"/>
  <c r="F10" i="3"/>
  <c r="F9" i="3"/>
  <c r="F8" i="3"/>
  <c r="F7" i="3"/>
  <c r="F6" i="3"/>
  <c r="F5" i="3"/>
  <c r="J95" i="1"/>
  <c r="O94" i="1"/>
  <c r="O93" i="1"/>
  <c r="O92" i="1"/>
  <c r="O95" i="1" l="1"/>
</calcChain>
</file>

<file path=xl/sharedStrings.xml><?xml version="1.0" encoding="utf-8"?>
<sst xmlns="http://schemas.openxmlformats.org/spreadsheetml/2006/main" count="543" uniqueCount="246">
  <si>
    <t>ANEXO I</t>
  </si>
  <si>
    <t>1. DEMONSTRATIVO DE GASTOS COM PUBLICIDADE E PROPAGANDA - SEGUNDO TRIMESTRE 2024</t>
  </si>
  <si>
    <t xml:space="preserve">1.1 Contrato nº:  32/2019
</t>
  </si>
  <si>
    <t>1.1.1 AGÊNCIA: KLIMT AGÊNCIA DE PUBLICIDADE, CNPJ: 10.365.754/0001-07</t>
  </si>
  <si>
    <t>FINALIDADE</t>
  </si>
  <si>
    <t>CAMPANHA</t>
  </si>
  <si>
    <t>VEÍCULO</t>
  </si>
  <si>
    <t>PERÍODO DE EXECUÇÃO</t>
  </si>
  <si>
    <t>SUBCONTRATADO</t>
  </si>
  <si>
    <t>CNPJ</t>
  </si>
  <si>
    <t>NF AGÊNCIA</t>
  </si>
  <si>
    <t>DT EMISSÃO</t>
  </si>
  <si>
    <t>VEICULAÇÃO (a)</t>
  </si>
  <si>
    <t>PRODUÇÃO (b)</t>
  </si>
  <si>
    <t>GLOSAS (c)</t>
  </si>
  <si>
    <t>TRIBUTOS (d)</t>
  </si>
  <si>
    <t>COMISSÃO DA AGÊNCIA (e)</t>
  </si>
  <si>
    <t>TOTAL DESPESA (a+b-c+e)</t>
  </si>
  <si>
    <t>Utilidade Pública</t>
  </si>
  <si>
    <t>Evento embaixada Portugal</t>
  </si>
  <si>
    <t>PRODUCAO - BACKDROP</t>
  </si>
  <si>
    <t>E. DE BARROS MIRANDA</t>
  </si>
  <si>
    <t>27.955.811/0001-00</t>
  </si>
  <si>
    <t>Institucional</t>
  </si>
  <si>
    <t>Mina</t>
  </si>
  <si>
    <t>PRODUCAO - BOOKS</t>
  </si>
  <si>
    <t>ELISON DA CONCEIÇÃO ANTUNES MENEZES</t>
  </si>
  <si>
    <t>40.566.417/0001-30</t>
  </si>
  <si>
    <t>PRODUCAO - FOLHETOS</t>
  </si>
  <si>
    <t>Adasa na Escola</t>
  </si>
  <si>
    <t>PRODUCAO - CERTIFICADOS EMOLDURADOS</t>
  </si>
  <si>
    <t>Dia Mundial da Água</t>
  </si>
  <si>
    <t>PRODUCAO DE VIDEO CASE</t>
  </si>
  <si>
    <t>Brigadeiro Bentes Produções LTDA</t>
  </si>
  <si>
    <t>22.493.404/0001-05</t>
  </si>
  <si>
    <t>PRODUCAO - PLACAS</t>
  </si>
  <si>
    <t>ABSOLUTE COMUNICAÇÃO E COMERCIO LTDA</t>
  </si>
  <si>
    <t>13.813.782/0001-20</t>
  </si>
  <si>
    <t>PRODUCAO DE SPOT 30 SEG</t>
  </si>
  <si>
    <t>ATL COMUNICACAO E MARKETING LTDA</t>
  </si>
  <si>
    <t>32.224.998/0001-02</t>
  </si>
  <si>
    <t>PRODUCAO DE VIDEO</t>
  </si>
  <si>
    <t>MOLIVE PRODUÇÕES AUVIOVISUAIS LTDA</t>
  </si>
  <si>
    <t>39.226.435/0001-94</t>
  </si>
  <si>
    <t>De Olho nas águas, da fonte até você</t>
  </si>
  <si>
    <t>VEICULACAO MIDIA PROGRAMATICA</t>
  </si>
  <si>
    <t>20 a 30/03</t>
  </si>
  <si>
    <t>WAYS DIGITAL AGENCIA DE MARKETING LTDA</t>
  </si>
  <si>
    <t>47.436.058/0001-46</t>
  </si>
  <si>
    <t>VEICULACAO RADIO ANTENA 1</t>
  </si>
  <si>
    <t>22 a 28/03</t>
  </si>
  <si>
    <t>Antena um rádio difusão LTDA</t>
  </si>
  <si>
    <t>48.060.727/0005-14</t>
  </si>
  <si>
    <t>VEICULACAO RADIO ATIVIDADE</t>
  </si>
  <si>
    <t>22 a 27/03</t>
  </si>
  <si>
    <t>Mac Propaganda DF LTDA</t>
  </si>
  <si>
    <t>28.492.944/0001-42</t>
  </si>
  <si>
    <t>VEICULACAO RADIO JK</t>
  </si>
  <si>
    <t>Rádio JK FM LTDA</t>
  </si>
  <si>
    <t>02.373.790/0001-86</t>
  </si>
  <si>
    <t>VEICULACAO RADIO JOVEM PAN -</t>
  </si>
  <si>
    <t>22 a 26/03</t>
  </si>
  <si>
    <t>JOVEM PAN DIGITAL BRASILIA LTDA</t>
  </si>
  <si>
    <t>44.210.051/0001-13</t>
  </si>
  <si>
    <t>VEICULACAO RADIO METROPOLES</t>
  </si>
  <si>
    <t>22 a 30/03</t>
  </si>
  <si>
    <t>"CERRADO MIX COMUNICACAO E PRODUCAO LTDA</t>
  </si>
  <si>
    <t>02.311.600/0001-04</t>
  </si>
  <si>
    <t>VEICULACAO PORTAL FOLHA DO MEIO AMBIENTE</t>
  </si>
  <si>
    <t>20 a 26/03</t>
  </si>
  <si>
    <t>FOLHA DO MEIO AMBIENTE - CULTURA VIVA, EDITORA LTDA</t>
  </si>
  <si>
    <t>33.515.438/0001-61</t>
  </si>
  <si>
    <t>VEICULACAO PORTAL METROPOLES</t>
  </si>
  <si>
    <t>22 a 29/03</t>
  </si>
  <si>
    <t>Metropoles marketing e propaganda LTDA</t>
  </si>
  <si>
    <t>34.008.137/0001-04</t>
  </si>
  <si>
    <t>VEICULACAO BLOG A POLITICA E O PODER</t>
  </si>
  <si>
    <t>20 a 24/03</t>
  </si>
  <si>
    <t>GB EDICAO DE JORNAL DIARIO EIRELI</t>
  </si>
  <si>
    <t>26.992.003/0001-42</t>
  </si>
  <si>
    <t>VEICULACAO BLOG AGENDA CAPITAL</t>
  </si>
  <si>
    <t>TEAR TECNOLOGIA DA INFORMAÇÃO LTDA</t>
  </si>
  <si>
    <t>19.069.992/0001-31</t>
  </si>
  <si>
    <t>VEICULACAO BLOG ATUALIDADE POLITICA</t>
  </si>
  <si>
    <t>ATUALIDADE POLITICA COMUNICACAO E MARKETING DIGITAL LTDA</t>
  </si>
  <si>
    <t>30.621.782/0001-47</t>
  </si>
  <si>
    <t>VEICULACAO BLOG BOMBA BOMBA</t>
  </si>
  <si>
    <t>ATIVAMENTE ACOMPANHAMENTO E SERVICOS LTDA</t>
  </si>
  <si>
    <t>12.394.932/0001-45</t>
  </si>
  <si>
    <t>VEICULACAO BLOG BRAZIL MULHER</t>
  </si>
  <si>
    <t>BRAZIL MULHER PORTAL DE NOTICIAS, CURSOS E CAPACITACAO PROFISSIONAL LTDA</t>
  </si>
  <si>
    <t>07.318.755/0001-88</t>
  </si>
  <si>
    <t>VEICULACAO BLOG DF URGENTE</t>
  </si>
  <si>
    <t>48.432.517 MATHEUS LUCAS SOUSA SOARES</t>
  </si>
  <si>
    <t>48.432.517/0001-86</t>
  </si>
  <si>
    <t>VEICULACAO BLOG DO ATAÍDE</t>
  </si>
  <si>
    <t>A. A. DOS SANTOS PUBLICIDADE MARKETING E NOTICIAS ME</t>
  </si>
  <si>
    <t>15.434.320/0001-27</t>
  </si>
  <si>
    <t>VEICULACAO BLOG DO CALLADO</t>
  </si>
  <si>
    <t>AGENCIA PALEAR - COMUNICACAO, PUBLICIDADE E CONSULTORIA LTDA</t>
  </si>
  <si>
    <t>08.406.032/0001-01</t>
  </si>
  <si>
    <t>VEICULACAO BLOG DOA A QUEM DOER</t>
  </si>
  <si>
    <t>Bsb News Comunicacao Digital Ltda</t>
  </si>
  <si>
    <t>12.486.873/0001-35</t>
  </si>
  <si>
    <t>VEICULACAO BLOG EG NEWS</t>
  </si>
  <si>
    <t>EG NEWS LTDA</t>
  </si>
  <si>
    <t>04.058.259/0001-44</t>
  </si>
  <si>
    <t>VEICULACAO BLOG ESPAÇO MULHER</t>
  </si>
  <si>
    <t>A &amp; A NEVES COMUNICACAO EDITORA E GRAFICA LTDA</t>
  </si>
  <si>
    <t>37.978.269/0001-57</t>
  </si>
  <si>
    <t>VEICULACAO BLOG FOCO NACIONAL</t>
  </si>
  <si>
    <t>INOVA GESTAO - CONSULTORIA E COMUNICACAO LTDA</t>
  </si>
  <si>
    <t xml:space="preserve"> 13.913.044/0001-54</t>
  </si>
  <si>
    <t>VEICULACAO BLOG FOGO CRUZADO</t>
  </si>
  <si>
    <t>Ana Claudia Martins Santos ME</t>
  </si>
  <si>
    <t>17.726.908/0001-80</t>
  </si>
  <si>
    <t>VEICULACAO BLOG INFORMA TUDO DF</t>
  </si>
  <si>
    <t>22 a 25/03</t>
  </si>
  <si>
    <t>INFORMA TUDO DF LTDA</t>
  </si>
  <si>
    <t>22.559.374/0001-84</t>
  </si>
  <si>
    <t>VEICULACAO BLOG LEI E POLÍTICA</t>
  </si>
  <si>
    <t>C M CHAVES INFORMATICA</t>
  </si>
  <si>
    <t>01.996.483/0001-99</t>
  </si>
  <si>
    <t>VEICULACAO BLOG NOTÍCIAS DF</t>
  </si>
  <si>
    <t>50.575.648 SAMUEL ALVES DA SILVA</t>
  </si>
  <si>
    <t>50.575.648/0001-64</t>
  </si>
  <si>
    <t>VEICULACAO BLOG NOTÍCIAS DIRETO DO PODER</t>
  </si>
  <si>
    <t>JOSELITA GOMES NOGUEIRA 9687308656</t>
  </si>
  <si>
    <t>32.174.979/0001-00</t>
  </si>
  <si>
    <t>VEICULACAO BLOG OLHOS DE ÁGUIA</t>
  </si>
  <si>
    <t>SR Gestao Empresarial e Publicidade Ltda</t>
  </si>
  <si>
    <t>38.079.810/0001-58</t>
  </si>
  <si>
    <t>VEICULACAO BLOG OLHOS NEWS</t>
  </si>
  <si>
    <t>Olho news serviços de comunicacao ltda</t>
  </si>
  <si>
    <t>33.059.226/0001-17</t>
  </si>
  <si>
    <t>VEICULACAO BLOG PAINEL DA CIDADANIA</t>
  </si>
  <si>
    <t>PLANETA DIARIO PORTAL DE NOTICIAS LTDA</t>
  </si>
  <si>
    <t>40.750.576/0001-90</t>
  </si>
  <si>
    <t>VEICULACAO BLOG POLITICA DISTRITAL</t>
  </si>
  <si>
    <t>VW PRODUCAO AUDIOVISUAL E COMUNICACAO EMPRESARIAL LTDA</t>
  </si>
  <si>
    <t>12.135.077/0001-58</t>
  </si>
  <si>
    <t>VEICULACAO BLOG POR BRASILIA</t>
  </si>
  <si>
    <t>INOVAR SERVICOS DE INFORMACAO LTDA</t>
  </si>
  <si>
    <t>09.178.647/0001-82</t>
  </si>
  <si>
    <t>VEICULACAO BLOG RADAR DIGITAL</t>
  </si>
  <si>
    <t xml:space="preserve"> Gss Representacoes Marketing e Consultoria Empresarial Ltda - Radar Digital Brasilia</t>
  </si>
  <si>
    <t>44.221.776/0001-07</t>
  </si>
  <si>
    <t>VEICULACAO BLOG SAÚDE E DIREITOS SOCIAIS</t>
  </si>
  <si>
    <t>PROVEDOR DE NOTICIAS SAUDE E DIREITO SOCIAIS LTDA</t>
  </si>
  <si>
    <t>22.969.066/0001-27</t>
  </si>
  <si>
    <t>VEICULACAO BLOG VISITE BRASILIA</t>
  </si>
  <si>
    <t>Luiz eduardo passeado barbosa serviços administrativos me</t>
  </si>
  <si>
    <t>07.109.194/0001-07</t>
  </si>
  <si>
    <t>VEICULACAO BLOG CONECTADO AO PODER</t>
  </si>
  <si>
    <t>OPINIAO COMUNICACAO - EMPRESA DE SERVICOS LTDA</t>
  </si>
  <si>
    <t>18.409.455/0001-20</t>
  </si>
  <si>
    <t>VEICULACAO BLOG DA ZULEIKA</t>
  </si>
  <si>
    <t>ZULEIKA APARECIDA LOPES ME</t>
  </si>
  <si>
    <t>06.957.271/0001-16</t>
  </si>
  <si>
    <t>VEICULACAO TV RECORD</t>
  </si>
  <si>
    <t>20 a 28/03</t>
  </si>
  <si>
    <t>Radio e Televisão Capital LTDA</t>
  </si>
  <si>
    <t>02.579.308/0001-69</t>
  </si>
  <si>
    <t>CRIACAO - DIVERSOS</t>
  </si>
  <si>
    <t>KLIMT - AGENCIA DE PUBLICIDADE LTDA</t>
  </si>
  <si>
    <t>10.365.754/0001-07</t>
  </si>
  <si>
    <t>ABRIL</t>
  </si>
  <si>
    <t>Mensal</t>
  </si>
  <si>
    <t>Aviso de Abertura de Licitação</t>
  </si>
  <si>
    <t>JORNAL DE BRASILIA COMUNICACAO LTDA -</t>
  </si>
  <si>
    <t xml:space="preserve">13.846.483/0001-91 </t>
  </si>
  <si>
    <t>Aviso de Reabertura de Licitação</t>
  </si>
  <si>
    <t>Aviso de Audiência Pública nº 01</t>
  </si>
  <si>
    <t>Aviso de Audiência Pública nº 02</t>
  </si>
  <si>
    <t>Produção Vídeo</t>
  </si>
  <si>
    <t>CENTELHA COMUNICACAO LTDA</t>
  </si>
  <si>
    <t>40.518.356/0001-36</t>
  </si>
  <si>
    <t>PRODUCAO - WINDBANNER</t>
  </si>
  <si>
    <t>ABSOLUTE COMUNICACAO E COMERCIO LTDA</t>
  </si>
  <si>
    <t>Aniversário de Brasília</t>
  </si>
  <si>
    <t>VIDEO ANIMADO PARA DOOH</t>
  </si>
  <si>
    <t>MANDRILL FILMES LTDA</t>
  </si>
  <si>
    <t>19.416.363/0001-30</t>
  </si>
  <si>
    <t>HOTSITE MINA - REESTRUTURAÇÃO</t>
  </si>
  <si>
    <t>JEAN PAUL RODRIGUES SIMOES FARIAS CONSULTORIA EM TECNOLOGIA - AGENCIA CRIA MAIS</t>
  </si>
  <si>
    <t>50.511.335/0001-42</t>
  </si>
  <si>
    <t>VEICULACAO PAINÉIS LED RODOVIÁRIA</t>
  </si>
  <si>
    <t>20/04 a 24/04</t>
  </si>
  <si>
    <t>VEICULACAO PAINEIS DE LED</t>
  </si>
  <si>
    <t>20/04 a 25/04</t>
  </si>
  <si>
    <t>3DIGITAL PUBLICIDAE IMERSIVA LTDA</t>
  </si>
  <si>
    <t>51.378.995/0001-60</t>
  </si>
  <si>
    <t>"ATIVAMENTE ACOMPANHAMENTO E SERVICOS LTDA</t>
  </si>
  <si>
    <t>VEICULACAO BLOG EGNEWS</t>
  </si>
  <si>
    <t>VEICULACAO BLOG DIA DA NOTÍCIA</t>
  </si>
  <si>
    <t>DIA DA NOTÍCIA COMUNICAÇÃO ONLINE LTDA</t>
  </si>
  <si>
    <t>06.189.522/0001-60</t>
  </si>
  <si>
    <t>VEICULACAO BLOG POLÍTICA DISTRITAL</t>
  </si>
  <si>
    <t>VEICULACAO BLOG É DI BRASILIA</t>
  </si>
  <si>
    <t>E DI BRASILIA COMUNICAÇÃO LTDA</t>
  </si>
  <si>
    <t>35.825.568/0001-26</t>
  </si>
  <si>
    <t>Post Carrossel (PNG)</t>
  </si>
  <si>
    <t>Roteiro para filme/VT (por segundo) - video DOOH</t>
  </si>
  <si>
    <t>AVISO DE ABERTURA DE LICITAÇÃO - PREGÃO ELETRONICO No 05/2024</t>
  </si>
  <si>
    <t>AVISO DE ABERTURA DE LICITAÇÃO - PREGÃO ELETRONICO No 06/2024</t>
  </si>
  <si>
    <t>PRODUÇÃO DE ROLLUP BANNER E WINDBANNER</t>
  </si>
  <si>
    <t>PRODUÇÃO DE ADAPTAÇÃO DE VIDEO PARA DOOH</t>
  </si>
  <si>
    <t>52.103.434/0001-10</t>
  </si>
  <si>
    <t>PRODUÇÃO DE CHAVEIROS</t>
  </si>
  <si>
    <t>REMAR COMERCIO LTDA</t>
  </si>
  <si>
    <t>14.990.640/0001-09</t>
  </si>
  <si>
    <t>PRODUÇÃO DE FILIPETAS MINA</t>
  </si>
  <si>
    <t>Dia do Gari</t>
  </si>
  <si>
    <t>Impulsionamento Carrossel Instagram</t>
  </si>
  <si>
    <t>Veiculação DOOH - Rodoviária P. Piloto</t>
  </si>
  <si>
    <t>25/05 a 30/05</t>
  </si>
  <si>
    <t>CERRADO MIX COMUNICACAO E PRODUCAO LTDA</t>
  </si>
  <si>
    <t>Chaveiro</t>
  </si>
  <si>
    <t>Roteiro para filme/VT (por segundo) - Video DOOH</t>
  </si>
  <si>
    <t>TOTAL</t>
  </si>
  <si>
    <t>1.2 Contrato nº 57/2015</t>
  </si>
  <si>
    <t xml:space="preserve"> </t>
  </si>
  <si>
    <t>1.2.1 CONTRATADO: Secretaria de Estado da Casa Civil-  CNPJ 09.639.459/0001-05</t>
  </si>
  <si>
    <t>Publicidade legal</t>
  </si>
  <si>
    <t>DODF</t>
  </si>
  <si>
    <t>NÃO</t>
  </si>
  <si>
    <t>Publicidade Legal</t>
  </si>
  <si>
    <t>ANEXO II</t>
  </si>
  <si>
    <t>2. RESUMO GERAL - SALDOS E DESPESAS COM PUBLICIDADE LIQUIDADAS no 2º TRIMESTRE DE 2024</t>
  </si>
  <si>
    <t>RESUMO GERAL</t>
  </si>
  <si>
    <t>Publicidade Institucional</t>
  </si>
  <si>
    <t>Publicidade de Utilidade Pública</t>
  </si>
  <si>
    <t>1. Dotação Orçamentária  Autorizada (2024)</t>
  </si>
  <si>
    <t>2. Empenhado (até o trimeste)</t>
  </si>
  <si>
    <t>3a. Liquidado (no trimestre)</t>
  </si>
  <si>
    <t>3b. Liquidado acumulado</t>
  </si>
  <si>
    <t>4. Crédito Orç. Disponível (2024)</t>
  </si>
  <si>
    <t>5. Saldo de empenho 2024</t>
  </si>
  <si>
    <t>6. Restos à Pagar RP(2023) acumulado</t>
  </si>
  <si>
    <t>7. Total liquidado 2024 com RP (2023)</t>
  </si>
  <si>
    <t>2. RESUMO GERAL - SALDOS E DESPESAS COM PUBLICIDADE LIQUIDADAS no 1º TRIMESTRE DE 2021</t>
  </si>
  <si>
    <t>1. Dotação Orçamentária (2020)</t>
  </si>
  <si>
    <t>4. Crédito Orç. Disponível (2020)</t>
  </si>
  <si>
    <t>5. Saldo de empenho 2020</t>
  </si>
  <si>
    <t>6. Restos à Pagar RP(2019) acumulado</t>
  </si>
  <si>
    <t>7. Total liquidado 2020 com RP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</si>
</sst>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name val="Calibri"/>
      <family val="2"/>
    </font>
    <font>
      <sz val="8"/>
      <color rgb="FF000000"/>
      <name val="Calibri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43" fontId="0" fillId="0" borderId="0" xfId="0" applyNumberFormat="1"/>
    <xf numFmtId="4" fontId="0" fillId="0" borderId="0" xfId="0" applyNumberFormat="1"/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justify" vertical="center" wrapText="1"/>
    </xf>
    <xf numFmtId="43" fontId="4" fillId="0" borderId="1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43" fontId="4" fillId="0" borderId="1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4" fontId="4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justify" wrapText="1"/>
    </xf>
    <xf numFmtId="0" fontId="4" fillId="0" borderId="2" xfId="0" applyFont="1" applyBorder="1" applyAlignment="1">
      <alignment horizontal="justify" wrapText="1"/>
    </xf>
    <xf numFmtId="0" fontId="6" fillId="0" borderId="2" xfId="0" applyFont="1" applyBorder="1" applyAlignment="1">
      <alignment horizontal="justify" wrapText="1"/>
    </xf>
    <xf numFmtId="4" fontId="6" fillId="0" borderId="2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17" fontId="4" fillId="0" borderId="1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4" fontId="8" fillId="3" borderId="11" xfId="0" applyNumberFormat="1" applyFont="1" applyFill="1" applyBorder="1" applyAlignment="1">
      <alignment horizontal="right" vertical="center" wrapText="1"/>
    </xf>
    <xf numFmtId="0" fontId="8" fillId="3" borderId="11" xfId="0" applyFont="1" applyFill="1" applyBorder="1" applyAlignment="1">
      <alignment vertical="center" wrapText="1"/>
    </xf>
    <xf numFmtId="4" fontId="8" fillId="3" borderId="12" xfId="0" applyNumberFormat="1" applyFont="1" applyFill="1" applyBorder="1" applyAlignment="1">
      <alignment horizontal="right" vertical="center" wrapText="1"/>
    </xf>
    <xf numFmtId="0" fontId="13" fillId="3" borderId="12" xfId="0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vertical="center"/>
    </xf>
    <xf numFmtId="4" fontId="8" fillId="3" borderId="12" xfId="0" applyNumberFormat="1" applyFont="1" applyFill="1" applyBorder="1" applyAlignment="1">
      <alignment horizontal="right" vertical="center"/>
    </xf>
    <xf numFmtId="0" fontId="8" fillId="3" borderId="12" xfId="0" applyFont="1" applyFill="1" applyBorder="1" applyAlignment="1">
      <alignment vertical="center" wrapText="1"/>
    </xf>
    <xf numFmtId="4" fontId="8" fillId="3" borderId="12" xfId="0" applyNumberFormat="1" applyFont="1" applyFill="1" applyBorder="1" applyAlignment="1">
      <alignment vertical="center" wrapText="1"/>
    </xf>
    <xf numFmtId="43" fontId="8" fillId="3" borderId="12" xfId="0" applyNumberFormat="1" applyFont="1" applyFill="1" applyBorder="1" applyAlignment="1">
      <alignment vertical="center"/>
    </xf>
    <xf numFmtId="43" fontId="8" fillId="3" borderId="12" xfId="0" applyNumberFormat="1" applyFont="1" applyFill="1" applyBorder="1" applyAlignment="1">
      <alignment vertical="center" wrapText="1"/>
    </xf>
    <xf numFmtId="43" fontId="7" fillId="0" borderId="2" xfId="0" applyNumberFormat="1" applyFont="1" applyBorder="1" applyAlignment="1">
      <alignment vertical="center"/>
    </xf>
    <xf numFmtId="0" fontId="11" fillId="2" borderId="6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vertical="center" wrapText="1"/>
    </xf>
    <xf numFmtId="0" fontId="13" fillId="3" borderId="13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3" borderId="16" xfId="0" applyFont="1" applyFill="1" applyBorder="1" applyAlignment="1">
      <alignment vertical="center" wrapText="1"/>
    </xf>
    <xf numFmtId="0" fontId="13" fillId="3" borderId="18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0" fontId="13" fillId="3" borderId="14" xfId="0" applyFont="1" applyFill="1" applyBorder="1" applyAlignment="1">
      <alignment vertical="center" wrapText="1"/>
    </xf>
    <xf numFmtId="43" fontId="8" fillId="3" borderId="12" xfId="0" applyNumberFormat="1" applyFont="1" applyFill="1" applyBorder="1" applyAlignment="1">
      <alignment horizontal="right" vertical="center" wrapText="1"/>
    </xf>
    <xf numFmtId="0" fontId="15" fillId="0" borderId="0" xfId="0" applyFont="1"/>
    <xf numFmtId="4" fontId="8" fillId="3" borderId="1" xfId="0" applyNumberFormat="1" applyFont="1" applyFill="1" applyBorder="1" applyAlignment="1">
      <alignment vertical="center"/>
    </xf>
    <xf numFmtId="4" fontId="8" fillId="3" borderId="15" xfId="0" applyNumberFormat="1" applyFont="1" applyFill="1" applyBorder="1" applyAlignment="1">
      <alignment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center" vertical="center"/>
    </xf>
    <xf numFmtId="43" fontId="8" fillId="2" borderId="12" xfId="0" applyNumberFormat="1" applyFont="1" applyFill="1" applyBorder="1" applyAlignment="1">
      <alignment vertical="center" wrapText="1"/>
    </xf>
    <xf numFmtId="43" fontId="8" fillId="3" borderId="1" xfId="0" applyNumberFormat="1" applyFont="1" applyFill="1" applyBorder="1" applyAlignment="1">
      <alignment vertical="center" wrapText="1"/>
    </xf>
    <xf numFmtId="43" fontId="8" fillId="3" borderId="15" xfId="0" applyNumberFormat="1" applyFont="1" applyFill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14" fontId="8" fillId="0" borderId="10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0" xfId="0" applyFont="1" applyAlignment="1">
      <alignment vertical="center"/>
    </xf>
    <xf numFmtId="14" fontId="8" fillId="2" borderId="11" xfId="0" applyNumberFormat="1" applyFont="1" applyFill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5" fillId="0" borderId="19" xfId="0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6" fontId="5" fillId="0" borderId="1" xfId="0" applyNumberFormat="1" applyFont="1" applyBorder="1" applyAlignment="1">
      <alignment horizontal="center" vertical="center"/>
    </xf>
    <xf numFmtId="16" fontId="14" fillId="0" borderId="10" xfId="0" applyNumberFormat="1" applyFont="1" applyBorder="1" applyAlignment="1">
      <alignment horizontal="center" vertical="center" wrapText="1"/>
    </xf>
    <xf numFmtId="14" fontId="8" fillId="3" borderId="12" xfId="0" applyNumberFormat="1" applyFont="1" applyFill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14" fontId="8" fillId="3" borderId="15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4" fontId="14" fillId="0" borderId="10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4" fontId="8" fillId="3" borderId="1" xfId="0" applyNumberFormat="1" applyFont="1" applyFill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0" borderId="23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8" fillId="0" borderId="25" xfId="0" applyFont="1" applyBorder="1" applyAlignment="1">
      <alignment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2C5C-E20C-4CE7-9239-D2A92CE47D25}">
  <sheetPr>
    <pageSetUpPr fitToPage="1"/>
  </sheetPr>
  <dimension ref="B1:V107"/>
  <sheetViews>
    <sheetView tabSelected="1" topLeftCell="A78" workbookViewId="0">
      <selection activeCell="N88" sqref="N88"/>
    </sheetView>
  </sheetViews>
  <sheetFormatPr defaultRowHeight="15"/>
  <cols>
    <col min="1" max="1" width="4.85546875" customWidth="1"/>
    <col min="2" max="2" width="14.42578125" style="3" customWidth="1"/>
    <col min="3" max="3" width="14.28515625" style="3" customWidth="1"/>
    <col min="4" max="4" width="14.42578125" customWidth="1"/>
    <col min="5" max="5" width="15.85546875" style="3" customWidth="1"/>
    <col min="6" max="6" width="22" style="3" customWidth="1"/>
    <col min="7" max="7" width="15.28515625" style="3" customWidth="1"/>
    <col min="8" max="8" width="8.28515625" style="3" customWidth="1"/>
    <col min="9" max="9" width="9.42578125" style="3" customWidth="1"/>
    <col min="10" max="10" width="12.42578125" style="3" customWidth="1"/>
    <col min="11" max="11" width="11.42578125" style="3" customWidth="1"/>
    <col min="12" max="12" width="9" style="3" customWidth="1"/>
    <col min="13" max="13" width="10.42578125" customWidth="1"/>
    <col min="14" max="14" width="11.5703125" style="3" customWidth="1"/>
    <col min="15" max="15" width="12.28515625" style="3" customWidth="1"/>
    <col min="16" max="16" width="17.85546875" customWidth="1"/>
    <col min="17" max="17" width="21.5703125" customWidth="1"/>
    <col min="18" max="18" width="11.140625" customWidth="1"/>
    <col min="19" max="20" width="10.85546875" bestFit="1" customWidth="1"/>
    <col min="21" max="21" width="12.28515625" customWidth="1"/>
  </cols>
  <sheetData>
    <row r="1" spans="2:16">
      <c r="B1" s="2" t="s">
        <v>0</v>
      </c>
    </row>
    <row r="2" spans="2:16" ht="60" customHeight="1">
      <c r="B2" s="116" t="s">
        <v>1</v>
      </c>
      <c r="C2" s="116"/>
    </row>
    <row r="3" spans="2:16" ht="26.25" customHeight="1">
      <c r="B3" s="4" t="s">
        <v>2</v>
      </c>
    </row>
    <row r="4" spans="2:16" ht="44.25" customHeight="1">
      <c r="B4" s="117" t="s">
        <v>3</v>
      </c>
      <c r="C4" s="117"/>
    </row>
    <row r="5" spans="2:16" ht="36" customHeight="1">
      <c r="B5" s="24" t="s">
        <v>4</v>
      </c>
      <c r="C5" s="69" t="s">
        <v>5</v>
      </c>
      <c r="D5" s="29" t="s">
        <v>6</v>
      </c>
      <c r="E5" s="69" t="s">
        <v>7</v>
      </c>
      <c r="F5" s="29" t="s">
        <v>8</v>
      </c>
      <c r="G5" s="24" t="s">
        <v>9</v>
      </c>
      <c r="H5" s="29" t="s">
        <v>10</v>
      </c>
      <c r="I5" s="24" t="s">
        <v>11</v>
      </c>
      <c r="J5" s="24" t="s">
        <v>12</v>
      </c>
      <c r="K5" s="24" t="s">
        <v>13</v>
      </c>
      <c r="L5" s="24" t="s">
        <v>14</v>
      </c>
      <c r="M5" s="24" t="s">
        <v>15</v>
      </c>
      <c r="N5" s="24" t="s">
        <v>16</v>
      </c>
      <c r="O5" s="24" t="s">
        <v>17</v>
      </c>
    </row>
    <row r="6" spans="2:16" ht="36" customHeight="1">
      <c r="B6" s="56" t="s">
        <v>18</v>
      </c>
      <c r="C6" s="70" t="s">
        <v>19</v>
      </c>
      <c r="D6" s="71" t="s">
        <v>20</v>
      </c>
      <c r="E6" s="72">
        <v>45384</v>
      </c>
      <c r="F6" s="73" t="s">
        <v>21</v>
      </c>
      <c r="G6" s="74" t="s">
        <v>22</v>
      </c>
      <c r="H6" s="45">
        <v>603</v>
      </c>
      <c r="I6" s="75">
        <v>45384</v>
      </c>
      <c r="J6" s="36">
        <v>0</v>
      </c>
      <c r="K6" s="27">
        <v>5400</v>
      </c>
      <c r="L6" s="115">
        <v>0</v>
      </c>
      <c r="M6" s="26">
        <f>10.8+10.38+108+691.49</f>
        <v>820.67000000000007</v>
      </c>
      <c r="N6" s="27">
        <v>216</v>
      </c>
      <c r="O6" s="27">
        <f>J6+K6+N6</f>
        <v>5616</v>
      </c>
      <c r="P6" s="5"/>
    </row>
    <row r="7" spans="2:16" ht="36" customHeight="1">
      <c r="B7" s="43" t="s">
        <v>23</v>
      </c>
      <c r="C7" s="70" t="s">
        <v>24</v>
      </c>
      <c r="D7" s="76" t="s">
        <v>25</v>
      </c>
      <c r="E7" s="72">
        <v>45384</v>
      </c>
      <c r="F7" s="77" t="s">
        <v>26</v>
      </c>
      <c r="G7" s="78" t="s">
        <v>27</v>
      </c>
      <c r="H7" s="46">
        <v>604</v>
      </c>
      <c r="I7" s="75">
        <v>45384</v>
      </c>
      <c r="J7" s="36">
        <v>0</v>
      </c>
      <c r="K7" s="27">
        <v>16800</v>
      </c>
      <c r="L7" s="115">
        <v>0</v>
      </c>
      <c r="M7" s="26">
        <f>33.6+32.26+430.08</f>
        <v>495.94</v>
      </c>
      <c r="N7" s="27">
        <v>672</v>
      </c>
      <c r="O7" s="27">
        <f t="shared" ref="O7:O51" si="0">J7+K7+N7</f>
        <v>17472</v>
      </c>
    </row>
    <row r="8" spans="2:16" ht="36" customHeight="1">
      <c r="B8" s="44" t="s">
        <v>18</v>
      </c>
      <c r="C8" s="70" t="s">
        <v>19</v>
      </c>
      <c r="D8" s="79" t="s">
        <v>28</v>
      </c>
      <c r="E8" s="72">
        <v>45384</v>
      </c>
      <c r="F8" s="77" t="s">
        <v>26</v>
      </c>
      <c r="G8" s="78" t="s">
        <v>27</v>
      </c>
      <c r="H8" s="30">
        <v>605</v>
      </c>
      <c r="I8" s="75">
        <v>45384</v>
      </c>
      <c r="J8" s="32">
        <v>0</v>
      </c>
      <c r="K8" s="32">
        <v>870</v>
      </c>
      <c r="L8" s="115">
        <v>0</v>
      </c>
      <c r="M8" s="33">
        <f>1.74+1.67+22.27</f>
        <v>25.68</v>
      </c>
      <c r="N8" s="32">
        <v>34.799999999999997</v>
      </c>
      <c r="O8" s="27">
        <f t="shared" si="0"/>
        <v>904.8</v>
      </c>
    </row>
    <row r="9" spans="2:16" ht="36" customHeight="1">
      <c r="B9" s="57" t="s">
        <v>18</v>
      </c>
      <c r="C9" s="70" t="s">
        <v>29</v>
      </c>
      <c r="D9" s="71" t="s">
        <v>30</v>
      </c>
      <c r="E9" s="72">
        <v>45384</v>
      </c>
      <c r="F9" s="71" t="s">
        <v>26</v>
      </c>
      <c r="G9" s="80" t="s">
        <v>27</v>
      </c>
      <c r="H9" s="31">
        <v>606</v>
      </c>
      <c r="I9" s="75">
        <v>45384</v>
      </c>
      <c r="J9" s="34">
        <v>0</v>
      </c>
      <c r="K9" s="34">
        <v>1400</v>
      </c>
      <c r="L9" s="115">
        <v>0</v>
      </c>
      <c r="M9" s="34">
        <f>2.8+2.69+35.84</f>
        <v>41.330000000000005</v>
      </c>
      <c r="N9" s="39">
        <v>56</v>
      </c>
      <c r="O9" s="27">
        <f t="shared" si="0"/>
        <v>1456</v>
      </c>
    </row>
    <row r="10" spans="2:16" ht="45.75" customHeight="1">
      <c r="B10" s="43" t="s">
        <v>23</v>
      </c>
      <c r="C10" s="70" t="s">
        <v>31</v>
      </c>
      <c r="D10" s="79" t="s">
        <v>32</v>
      </c>
      <c r="E10" s="72">
        <v>45384</v>
      </c>
      <c r="F10" s="81" t="s">
        <v>33</v>
      </c>
      <c r="G10" s="80" t="s">
        <v>34</v>
      </c>
      <c r="H10" s="28">
        <v>607</v>
      </c>
      <c r="I10" s="75">
        <v>45384</v>
      </c>
      <c r="J10" s="34">
        <v>0</v>
      </c>
      <c r="K10" s="36">
        <v>57930</v>
      </c>
      <c r="L10" s="115">
        <v>0</v>
      </c>
      <c r="M10" s="26">
        <f>115.86+111.23+2896.5</f>
        <v>3123.59</v>
      </c>
      <c r="N10" s="27">
        <v>2317.1999999999998</v>
      </c>
      <c r="O10" s="27">
        <f t="shared" si="0"/>
        <v>60247.199999999997</v>
      </c>
    </row>
    <row r="11" spans="2:16" ht="36.75" customHeight="1">
      <c r="B11" s="57" t="s">
        <v>18</v>
      </c>
      <c r="C11" s="70" t="s">
        <v>31</v>
      </c>
      <c r="D11" s="82" t="s">
        <v>35</v>
      </c>
      <c r="E11" s="72">
        <v>45384</v>
      </c>
      <c r="F11" s="71" t="s">
        <v>36</v>
      </c>
      <c r="G11" s="80" t="s">
        <v>37</v>
      </c>
      <c r="H11" s="35">
        <v>608</v>
      </c>
      <c r="I11" s="75">
        <v>45384</v>
      </c>
      <c r="J11" s="37">
        <v>0</v>
      </c>
      <c r="K11" s="36">
        <v>3800</v>
      </c>
      <c r="L11" s="115">
        <v>0</v>
      </c>
      <c r="M11" s="58">
        <f>7.6+7.3</f>
        <v>14.899999999999999</v>
      </c>
      <c r="N11" s="37">
        <v>152</v>
      </c>
      <c r="O11" s="27">
        <f t="shared" si="0"/>
        <v>3952</v>
      </c>
      <c r="P11" s="5"/>
    </row>
    <row r="12" spans="2:16" ht="33" customHeight="1">
      <c r="B12" s="57" t="s">
        <v>18</v>
      </c>
      <c r="C12" s="70" t="s">
        <v>31</v>
      </c>
      <c r="D12" s="71" t="s">
        <v>38</v>
      </c>
      <c r="E12" s="72">
        <v>45384</v>
      </c>
      <c r="F12" s="81" t="s">
        <v>39</v>
      </c>
      <c r="G12" s="80" t="s">
        <v>40</v>
      </c>
      <c r="H12" s="49">
        <v>609</v>
      </c>
      <c r="I12" s="75">
        <v>45384</v>
      </c>
      <c r="J12" s="36">
        <v>0</v>
      </c>
      <c r="K12" s="36">
        <v>3900</v>
      </c>
      <c r="L12" s="115">
        <v>0</v>
      </c>
      <c r="M12" s="39">
        <f>7.8+7.49+195</f>
        <v>210.29</v>
      </c>
      <c r="N12" s="36">
        <v>156</v>
      </c>
      <c r="O12" s="27">
        <f t="shared" si="0"/>
        <v>4056</v>
      </c>
      <c r="P12" s="5"/>
    </row>
    <row r="13" spans="2:16" ht="33" customHeight="1">
      <c r="B13" s="50" t="s">
        <v>18</v>
      </c>
      <c r="C13" s="70" t="s">
        <v>31</v>
      </c>
      <c r="D13" s="73" t="s">
        <v>41</v>
      </c>
      <c r="E13" s="72">
        <v>45384</v>
      </c>
      <c r="F13" s="80" t="s">
        <v>42</v>
      </c>
      <c r="G13" s="80" t="s">
        <v>43</v>
      </c>
      <c r="H13" s="48">
        <v>610</v>
      </c>
      <c r="I13" s="75">
        <v>45384</v>
      </c>
      <c r="J13" s="36">
        <v>0</v>
      </c>
      <c r="K13" s="36">
        <v>15200</v>
      </c>
      <c r="L13" s="115">
        <v>0</v>
      </c>
      <c r="M13" s="38">
        <f>30.4+29.18</f>
        <v>59.58</v>
      </c>
      <c r="N13" s="40">
        <v>608</v>
      </c>
      <c r="O13" s="27">
        <f t="shared" si="0"/>
        <v>15808</v>
      </c>
      <c r="P13" s="5"/>
    </row>
    <row r="14" spans="2:16" ht="33" customHeight="1">
      <c r="B14" s="52" t="s">
        <v>18</v>
      </c>
      <c r="C14" s="83" t="s">
        <v>44</v>
      </c>
      <c r="D14" s="71" t="s">
        <v>45</v>
      </c>
      <c r="E14" s="84" t="s">
        <v>46</v>
      </c>
      <c r="F14" s="73" t="s">
        <v>47</v>
      </c>
      <c r="G14" s="53" t="s">
        <v>48</v>
      </c>
      <c r="H14" s="35">
        <v>611</v>
      </c>
      <c r="I14" s="75">
        <v>45384</v>
      </c>
      <c r="J14" s="36">
        <v>56448</v>
      </c>
      <c r="K14" s="36">
        <v>0</v>
      </c>
      <c r="L14" s="115">
        <v>0</v>
      </c>
      <c r="M14" s="41">
        <f>529.2+508.03</f>
        <v>1037.23</v>
      </c>
      <c r="N14" s="40">
        <v>10584</v>
      </c>
      <c r="O14" s="27">
        <f t="shared" si="0"/>
        <v>67032</v>
      </c>
      <c r="P14" s="5"/>
    </row>
    <row r="15" spans="2:16" ht="33" customHeight="1">
      <c r="B15" s="54" t="s">
        <v>18</v>
      </c>
      <c r="C15" s="83" t="s">
        <v>44</v>
      </c>
      <c r="D15" s="81" t="s">
        <v>49</v>
      </c>
      <c r="E15" s="85" t="s">
        <v>50</v>
      </c>
      <c r="F15" s="78" t="s">
        <v>51</v>
      </c>
      <c r="G15" s="73" t="s">
        <v>52</v>
      </c>
      <c r="H15" s="35">
        <v>612</v>
      </c>
      <c r="I15" s="86">
        <v>45384</v>
      </c>
      <c r="J15" s="36">
        <v>7492.8</v>
      </c>
      <c r="K15" s="36">
        <v>0</v>
      </c>
      <c r="L15" s="115">
        <v>0</v>
      </c>
      <c r="M15" s="38">
        <f>70.25+67.44</f>
        <v>137.69</v>
      </c>
      <c r="N15" s="40">
        <v>1404.9</v>
      </c>
      <c r="O15" s="27">
        <f t="shared" si="0"/>
        <v>8897.7000000000007</v>
      </c>
      <c r="P15" s="5"/>
    </row>
    <row r="16" spans="2:16" ht="33" customHeight="1">
      <c r="B16" s="52" t="s">
        <v>18</v>
      </c>
      <c r="C16" s="83" t="s">
        <v>44</v>
      </c>
      <c r="D16" s="71" t="s">
        <v>53</v>
      </c>
      <c r="E16" s="85" t="s">
        <v>54</v>
      </c>
      <c r="F16" s="87" t="s">
        <v>55</v>
      </c>
      <c r="G16" s="80" t="s">
        <v>56</v>
      </c>
      <c r="H16" s="35">
        <v>613</v>
      </c>
      <c r="I16" s="86">
        <v>45384</v>
      </c>
      <c r="J16" s="36">
        <v>5844.48</v>
      </c>
      <c r="K16" s="36">
        <v>0</v>
      </c>
      <c r="L16" s="115">
        <v>0</v>
      </c>
      <c r="M16" s="39">
        <f>54.79+52.6+292.22</f>
        <v>399.61</v>
      </c>
      <c r="N16" s="36">
        <v>1095.8399999999999</v>
      </c>
      <c r="O16" s="27">
        <f t="shared" si="0"/>
        <v>6940.32</v>
      </c>
      <c r="P16" s="5"/>
    </row>
    <row r="17" spans="2:16" ht="33" customHeight="1">
      <c r="B17" s="55" t="s">
        <v>18</v>
      </c>
      <c r="C17" s="83" t="s">
        <v>44</v>
      </c>
      <c r="D17" s="77" t="s">
        <v>57</v>
      </c>
      <c r="E17" s="85" t="s">
        <v>50</v>
      </c>
      <c r="F17" s="88" t="s">
        <v>58</v>
      </c>
      <c r="G17" s="73" t="s">
        <v>59</v>
      </c>
      <c r="H17" s="35">
        <v>614</v>
      </c>
      <c r="I17" s="86">
        <v>45384</v>
      </c>
      <c r="J17" s="36">
        <v>6264</v>
      </c>
      <c r="K17" s="36">
        <v>0</v>
      </c>
      <c r="L17" s="115">
        <v>0</v>
      </c>
      <c r="M17" s="38">
        <f>58.73+56.38</f>
        <v>115.11</v>
      </c>
      <c r="N17" s="40">
        <v>1174.5</v>
      </c>
      <c r="O17" s="27">
        <f t="shared" si="0"/>
        <v>7438.5</v>
      </c>
      <c r="P17" s="5"/>
    </row>
    <row r="18" spans="2:16" ht="33" customHeight="1">
      <c r="B18" s="52" t="s">
        <v>18</v>
      </c>
      <c r="C18" s="83" t="s">
        <v>44</v>
      </c>
      <c r="D18" s="89" t="s">
        <v>60</v>
      </c>
      <c r="E18" s="85" t="s">
        <v>61</v>
      </c>
      <c r="F18" s="90" t="s">
        <v>62</v>
      </c>
      <c r="G18" s="80" t="s">
        <v>63</v>
      </c>
      <c r="H18" s="49">
        <v>615</v>
      </c>
      <c r="I18" s="86">
        <v>45384</v>
      </c>
      <c r="J18" s="36">
        <v>5761.8</v>
      </c>
      <c r="K18" s="36">
        <v>0</v>
      </c>
      <c r="L18" s="115">
        <v>0</v>
      </c>
      <c r="M18" s="38">
        <f>54.02+51.86</f>
        <v>105.88</v>
      </c>
      <c r="N18" s="40">
        <v>1080.3399999999999</v>
      </c>
      <c r="O18" s="27">
        <f t="shared" si="0"/>
        <v>6842.14</v>
      </c>
      <c r="P18" s="5"/>
    </row>
    <row r="19" spans="2:16" ht="40.5" customHeight="1">
      <c r="B19" s="54" t="s">
        <v>18</v>
      </c>
      <c r="C19" s="83" t="s">
        <v>44</v>
      </c>
      <c r="D19" s="71" t="s">
        <v>64</v>
      </c>
      <c r="E19" s="85" t="s">
        <v>65</v>
      </c>
      <c r="F19" s="81" t="s">
        <v>66</v>
      </c>
      <c r="G19" s="80" t="s">
        <v>67</v>
      </c>
      <c r="H19" s="48">
        <v>616</v>
      </c>
      <c r="I19" s="86">
        <v>45384</v>
      </c>
      <c r="J19" s="36">
        <v>9290.4</v>
      </c>
      <c r="K19" s="36">
        <v>0</v>
      </c>
      <c r="L19" s="115">
        <v>0</v>
      </c>
      <c r="M19" s="38">
        <f>87.1+83.61+185.81</f>
        <v>356.52</v>
      </c>
      <c r="N19" s="40">
        <v>1741.95</v>
      </c>
      <c r="O19" s="27">
        <f t="shared" si="0"/>
        <v>11032.35</v>
      </c>
      <c r="P19" s="5"/>
    </row>
    <row r="20" spans="2:16" ht="33" customHeight="1">
      <c r="B20" s="52" t="s">
        <v>18</v>
      </c>
      <c r="C20" s="83" t="s">
        <v>44</v>
      </c>
      <c r="D20" s="71" t="s">
        <v>68</v>
      </c>
      <c r="E20" s="85" t="s">
        <v>69</v>
      </c>
      <c r="F20" s="81" t="s">
        <v>70</v>
      </c>
      <c r="G20" s="91" t="s">
        <v>71</v>
      </c>
      <c r="H20" s="35">
        <v>617</v>
      </c>
      <c r="I20" s="86">
        <v>45384</v>
      </c>
      <c r="J20" s="36">
        <v>5440</v>
      </c>
      <c r="K20" s="36">
        <v>0</v>
      </c>
      <c r="L20" s="115">
        <v>0</v>
      </c>
      <c r="M20" s="38">
        <f>51+48.96+109.34</f>
        <v>209.3</v>
      </c>
      <c r="N20" s="40">
        <v>1020</v>
      </c>
      <c r="O20" s="27">
        <f t="shared" si="0"/>
        <v>6460</v>
      </c>
      <c r="P20" s="5"/>
    </row>
    <row r="21" spans="2:16" ht="33" customHeight="1">
      <c r="B21" s="52" t="s">
        <v>18</v>
      </c>
      <c r="C21" s="83" t="s">
        <v>44</v>
      </c>
      <c r="D21" s="71" t="s">
        <v>72</v>
      </c>
      <c r="E21" s="85" t="s">
        <v>73</v>
      </c>
      <c r="F21" s="81" t="s">
        <v>74</v>
      </c>
      <c r="G21" s="91" t="s">
        <v>75</v>
      </c>
      <c r="H21" s="35">
        <v>618</v>
      </c>
      <c r="I21" s="86">
        <v>45384</v>
      </c>
      <c r="J21" s="36">
        <v>13440</v>
      </c>
      <c r="K21" s="36">
        <v>0</v>
      </c>
      <c r="L21" s="115">
        <v>0</v>
      </c>
      <c r="M21" s="39">
        <f>126+120.96</f>
        <v>246.95999999999998</v>
      </c>
      <c r="N21" s="40">
        <v>2520</v>
      </c>
      <c r="O21" s="27">
        <f t="shared" si="0"/>
        <v>15960</v>
      </c>
      <c r="P21" s="5"/>
    </row>
    <row r="22" spans="2:16" ht="33" customHeight="1">
      <c r="B22" s="52" t="s">
        <v>18</v>
      </c>
      <c r="C22" s="83" t="s">
        <v>44</v>
      </c>
      <c r="D22" s="71" t="s">
        <v>76</v>
      </c>
      <c r="E22" s="85" t="s">
        <v>77</v>
      </c>
      <c r="F22" s="81" t="s">
        <v>78</v>
      </c>
      <c r="G22" s="80" t="s">
        <v>79</v>
      </c>
      <c r="H22" s="49">
        <v>619</v>
      </c>
      <c r="I22" s="86">
        <v>45384</v>
      </c>
      <c r="J22" s="36">
        <v>2240</v>
      </c>
      <c r="K22" s="36">
        <v>0</v>
      </c>
      <c r="L22" s="115">
        <v>0</v>
      </c>
      <c r="M22" s="38">
        <f>21+20.16+44.8</f>
        <v>85.96</v>
      </c>
      <c r="N22" s="40">
        <v>420</v>
      </c>
      <c r="O22" s="27">
        <f t="shared" si="0"/>
        <v>2660</v>
      </c>
      <c r="P22" s="5"/>
    </row>
    <row r="23" spans="2:16" ht="33" customHeight="1">
      <c r="B23" s="52" t="s">
        <v>18</v>
      </c>
      <c r="C23" s="83" t="s">
        <v>44</v>
      </c>
      <c r="D23" s="71" t="s">
        <v>80</v>
      </c>
      <c r="E23" s="85" t="s">
        <v>77</v>
      </c>
      <c r="F23" s="81" t="s">
        <v>81</v>
      </c>
      <c r="G23" s="80" t="s">
        <v>82</v>
      </c>
      <c r="H23" s="48">
        <v>620</v>
      </c>
      <c r="I23" s="86">
        <v>45384</v>
      </c>
      <c r="J23" s="36">
        <v>2240</v>
      </c>
      <c r="K23" s="36">
        <v>0</v>
      </c>
      <c r="L23" s="115">
        <v>0</v>
      </c>
      <c r="M23" s="38">
        <f>21+20.16+44.8</f>
        <v>85.96</v>
      </c>
      <c r="N23" s="40">
        <v>420</v>
      </c>
      <c r="O23" s="27">
        <f t="shared" si="0"/>
        <v>2660</v>
      </c>
      <c r="P23" s="5"/>
    </row>
    <row r="24" spans="2:16" ht="33" customHeight="1">
      <c r="B24" s="52" t="s">
        <v>18</v>
      </c>
      <c r="C24" s="83" t="s">
        <v>44</v>
      </c>
      <c r="D24" s="71" t="s">
        <v>83</v>
      </c>
      <c r="E24" s="85" t="s">
        <v>77</v>
      </c>
      <c r="F24" s="81" t="s">
        <v>84</v>
      </c>
      <c r="G24" s="80" t="s">
        <v>85</v>
      </c>
      <c r="H24" s="35">
        <v>621</v>
      </c>
      <c r="I24" s="86">
        <v>45384</v>
      </c>
      <c r="J24" s="36">
        <v>2240</v>
      </c>
      <c r="K24" s="36">
        <v>0</v>
      </c>
      <c r="L24" s="115">
        <v>0</v>
      </c>
      <c r="M24" s="38">
        <f>21+20.16</f>
        <v>41.16</v>
      </c>
      <c r="N24" s="40">
        <v>420</v>
      </c>
      <c r="O24" s="27">
        <f t="shared" si="0"/>
        <v>2660</v>
      </c>
      <c r="P24" s="5"/>
    </row>
    <row r="25" spans="2:16" ht="33" customHeight="1">
      <c r="B25" s="52" t="s">
        <v>18</v>
      </c>
      <c r="C25" s="83" t="s">
        <v>44</v>
      </c>
      <c r="D25" s="71" t="s">
        <v>86</v>
      </c>
      <c r="E25" s="85" t="s">
        <v>77</v>
      </c>
      <c r="F25" s="81" t="s">
        <v>87</v>
      </c>
      <c r="G25" s="80" t="s">
        <v>88</v>
      </c>
      <c r="H25" s="35">
        <v>622</v>
      </c>
      <c r="I25" s="86">
        <v>45384</v>
      </c>
      <c r="J25" s="36">
        <v>2240</v>
      </c>
      <c r="K25" s="36">
        <v>0</v>
      </c>
      <c r="L25" s="115">
        <v>0</v>
      </c>
      <c r="M25" s="38">
        <f>21+20.16+112</f>
        <v>153.16</v>
      </c>
      <c r="N25" s="40">
        <v>420</v>
      </c>
      <c r="O25" s="27">
        <f t="shared" si="0"/>
        <v>2660</v>
      </c>
      <c r="P25" s="5"/>
    </row>
    <row r="26" spans="2:16" ht="33" customHeight="1">
      <c r="B26" s="52" t="s">
        <v>18</v>
      </c>
      <c r="C26" s="83" t="s">
        <v>44</v>
      </c>
      <c r="D26" s="71" t="s">
        <v>89</v>
      </c>
      <c r="E26" s="85" t="s">
        <v>77</v>
      </c>
      <c r="F26" s="81" t="s">
        <v>90</v>
      </c>
      <c r="G26" s="80" t="s">
        <v>91</v>
      </c>
      <c r="H26" s="35">
        <v>623</v>
      </c>
      <c r="I26" s="86">
        <v>45384</v>
      </c>
      <c r="J26" s="36">
        <v>2240</v>
      </c>
      <c r="K26" s="36">
        <v>0</v>
      </c>
      <c r="L26" s="115">
        <v>0</v>
      </c>
      <c r="M26" s="38">
        <f>21+20.16</f>
        <v>41.16</v>
      </c>
      <c r="N26" s="40">
        <v>420</v>
      </c>
      <c r="O26" s="27">
        <f t="shared" si="0"/>
        <v>2660</v>
      </c>
      <c r="P26" s="5"/>
    </row>
    <row r="27" spans="2:16" ht="33" customHeight="1">
      <c r="B27" s="52" t="s">
        <v>18</v>
      </c>
      <c r="C27" s="83" t="s">
        <v>44</v>
      </c>
      <c r="D27" s="71" t="s">
        <v>92</v>
      </c>
      <c r="E27" s="85" t="s">
        <v>77</v>
      </c>
      <c r="F27" s="81" t="s">
        <v>93</v>
      </c>
      <c r="G27" s="80" t="s">
        <v>94</v>
      </c>
      <c r="H27" s="35">
        <v>624</v>
      </c>
      <c r="I27" s="86">
        <v>45384</v>
      </c>
      <c r="J27" s="36">
        <v>2240</v>
      </c>
      <c r="K27" s="36">
        <v>0</v>
      </c>
      <c r="L27" s="115">
        <v>0</v>
      </c>
      <c r="M27" s="38">
        <f>21+20.16</f>
        <v>41.16</v>
      </c>
      <c r="N27" s="40">
        <v>420</v>
      </c>
      <c r="O27" s="27">
        <f t="shared" si="0"/>
        <v>2660</v>
      </c>
      <c r="P27" s="5"/>
    </row>
    <row r="28" spans="2:16" ht="33" customHeight="1">
      <c r="B28" s="52" t="s">
        <v>18</v>
      </c>
      <c r="C28" s="83" t="s">
        <v>44</v>
      </c>
      <c r="D28" s="71" t="s">
        <v>95</v>
      </c>
      <c r="E28" s="85" t="s">
        <v>77</v>
      </c>
      <c r="F28" s="81" t="s">
        <v>96</v>
      </c>
      <c r="G28" s="80" t="s">
        <v>97</v>
      </c>
      <c r="H28" s="35">
        <v>625</v>
      </c>
      <c r="I28" s="86">
        <v>45384</v>
      </c>
      <c r="J28" s="36">
        <v>2240</v>
      </c>
      <c r="K28" s="36">
        <v>0</v>
      </c>
      <c r="L28" s="115">
        <v>0</v>
      </c>
      <c r="M28" s="38">
        <f>21+20.16</f>
        <v>41.16</v>
      </c>
      <c r="N28" s="40">
        <v>420</v>
      </c>
      <c r="O28" s="27">
        <f t="shared" si="0"/>
        <v>2660</v>
      </c>
      <c r="P28" s="5"/>
    </row>
    <row r="29" spans="2:16" ht="33" customHeight="1">
      <c r="B29" s="52" t="s">
        <v>18</v>
      </c>
      <c r="C29" s="83" t="s">
        <v>44</v>
      </c>
      <c r="D29" s="71" t="s">
        <v>98</v>
      </c>
      <c r="E29" s="85" t="s">
        <v>77</v>
      </c>
      <c r="F29" s="81" t="s">
        <v>99</v>
      </c>
      <c r="G29" s="80" t="s">
        <v>100</v>
      </c>
      <c r="H29" s="35">
        <v>626</v>
      </c>
      <c r="I29" s="86">
        <v>45384</v>
      </c>
      <c r="J29" s="36">
        <v>2240</v>
      </c>
      <c r="K29" s="36">
        <v>0</v>
      </c>
      <c r="L29" s="115">
        <v>0</v>
      </c>
      <c r="M29" s="38">
        <f>21+20.16+44.8</f>
        <v>85.96</v>
      </c>
      <c r="N29" s="40">
        <v>420</v>
      </c>
      <c r="O29" s="27">
        <f t="shared" si="0"/>
        <v>2660</v>
      </c>
      <c r="P29" s="5"/>
    </row>
    <row r="30" spans="2:16" ht="33" customHeight="1">
      <c r="B30" s="52" t="s">
        <v>18</v>
      </c>
      <c r="C30" s="83" t="s">
        <v>44</v>
      </c>
      <c r="D30" s="71" t="s">
        <v>101</v>
      </c>
      <c r="E30" s="85" t="s">
        <v>77</v>
      </c>
      <c r="F30" s="81" t="s">
        <v>102</v>
      </c>
      <c r="G30" s="80" t="s">
        <v>103</v>
      </c>
      <c r="H30" s="35">
        <v>627</v>
      </c>
      <c r="I30" s="86">
        <v>45384</v>
      </c>
      <c r="J30" s="36">
        <v>2240</v>
      </c>
      <c r="K30" s="36">
        <v>0</v>
      </c>
      <c r="L30" s="115">
        <v>0</v>
      </c>
      <c r="M30" s="38">
        <f>21+20.16+45.02</f>
        <v>86.18</v>
      </c>
      <c r="N30" s="40">
        <v>420</v>
      </c>
      <c r="O30" s="27">
        <f t="shared" si="0"/>
        <v>2660</v>
      </c>
      <c r="P30" s="5"/>
    </row>
    <row r="31" spans="2:16" ht="33" customHeight="1">
      <c r="B31" s="52" t="s">
        <v>18</v>
      </c>
      <c r="C31" s="83" t="s">
        <v>44</v>
      </c>
      <c r="D31" s="71" t="s">
        <v>104</v>
      </c>
      <c r="E31" s="85" t="s">
        <v>77</v>
      </c>
      <c r="F31" s="73" t="s">
        <v>105</v>
      </c>
      <c r="G31" s="80" t="s">
        <v>106</v>
      </c>
      <c r="H31" s="35">
        <v>628</v>
      </c>
      <c r="I31" s="86">
        <v>45384</v>
      </c>
      <c r="J31" s="36">
        <v>2240</v>
      </c>
      <c r="K31" s="36">
        <v>0</v>
      </c>
      <c r="L31" s="115">
        <v>0</v>
      </c>
      <c r="M31" s="38">
        <f>21+20.16+44.8</f>
        <v>85.96</v>
      </c>
      <c r="N31" s="40">
        <v>420</v>
      </c>
      <c r="O31" s="27">
        <f t="shared" si="0"/>
        <v>2660</v>
      </c>
      <c r="P31" s="5"/>
    </row>
    <row r="32" spans="2:16" ht="33" customHeight="1">
      <c r="B32" s="52" t="s">
        <v>18</v>
      </c>
      <c r="C32" s="83" t="s">
        <v>44</v>
      </c>
      <c r="D32" s="71" t="s">
        <v>107</v>
      </c>
      <c r="E32" s="85" t="s">
        <v>77</v>
      </c>
      <c r="F32" s="81" t="s">
        <v>108</v>
      </c>
      <c r="G32" s="80" t="s">
        <v>109</v>
      </c>
      <c r="H32" s="35">
        <v>629</v>
      </c>
      <c r="I32" s="86">
        <v>45384</v>
      </c>
      <c r="J32" s="36">
        <v>2240</v>
      </c>
      <c r="K32" s="36">
        <v>0</v>
      </c>
      <c r="L32" s="115">
        <v>0</v>
      </c>
      <c r="M32" s="38">
        <f>21+20.16+112</f>
        <v>153.16</v>
      </c>
      <c r="N32" s="40">
        <v>420</v>
      </c>
      <c r="O32" s="27">
        <f t="shared" si="0"/>
        <v>2660</v>
      </c>
      <c r="P32" s="5"/>
    </row>
    <row r="33" spans="2:16" ht="33" customHeight="1">
      <c r="B33" s="52" t="s">
        <v>18</v>
      </c>
      <c r="C33" s="83" t="s">
        <v>44</v>
      </c>
      <c r="D33" s="71" t="s">
        <v>110</v>
      </c>
      <c r="E33" s="85" t="s">
        <v>77</v>
      </c>
      <c r="F33" s="81" t="s">
        <v>111</v>
      </c>
      <c r="G33" s="80" t="s">
        <v>112</v>
      </c>
      <c r="H33" s="35">
        <v>630</v>
      </c>
      <c r="I33" s="86">
        <v>45384</v>
      </c>
      <c r="J33" s="36">
        <v>2240</v>
      </c>
      <c r="K33" s="36">
        <v>0</v>
      </c>
      <c r="L33" s="115">
        <v>0</v>
      </c>
      <c r="M33" s="38">
        <f>21+20.16</f>
        <v>41.16</v>
      </c>
      <c r="N33" s="40">
        <v>420</v>
      </c>
      <c r="O33" s="27">
        <f t="shared" si="0"/>
        <v>2660</v>
      </c>
      <c r="P33" s="5"/>
    </row>
    <row r="34" spans="2:16" ht="33" customHeight="1">
      <c r="B34" s="52" t="s">
        <v>18</v>
      </c>
      <c r="C34" s="83" t="s">
        <v>44</v>
      </c>
      <c r="D34" s="71" t="s">
        <v>113</v>
      </c>
      <c r="E34" s="85" t="s">
        <v>77</v>
      </c>
      <c r="F34" s="82" t="s">
        <v>114</v>
      </c>
      <c r="G34" s="80" t="s">
        <v>115</v>
      </c>
      <c r="H34" s="35">
        <v>631</v>
      </c>
      <c r="I34" s="86">
        <v>45384</v>
      </c>
      <c r="J34" s="36">
        <v>2240</v>
      </c>
      <c r="K34" s="36">
        <v>0</v>
      </c>
      <c r="L34" s="115">
        <v>0</v>
      </c>
      <c r="M34" s="38">
        <f>21+20.16</f>
        <v>41.16</v>
      </c>
      <c r="N34" s="40">
        <v>420</v>
      </c>
      <c r="O34" s="27">
        <f t="shared" si="0"/>
        <v>2660</v>
      </c>
      <c r="P34" s="5"/>
    </row>
    <row r="35" spans="2:16" ht="33" customHeight="1">
      <c r="B35" s="52" t="s">
        <v>18</v>
      </c>
      <c r="C35" s="83" t="s">
        <v>44</v>
      </c>
      <c r="D35" s="71" t="s">
        <v>116</v>
      </c>
      <c r="E35" s="85" t="s">
        <v>117</v>
      </c>
      <c r="F35" s="73" t="s">
        <v>118</v>
      </c>
      <c r="G35" s="80" t="s">
        <v>119</v>
      </c>
      <c r="H35" s="35">
        <v>632</v>
      </c>
      <c r="I35" s="86">
        <v>45384</v>
      </c>
      <c r="J35" s="36">
        <v>2240</v>
      </c>
      <c r="K35" s="36">
        <v>0</v>
      </c>
      <c r="L35" s="115">
        <v>0</v>
      </c>
      <c r="M35" s="38">
        <f>21+20.16+44.8</f>
        <v>85.96</v>
      </c>
      <c r="N35" s="40">
        <v>420</v>
      </c>
      <c r="O35" s="27">
        <f t="shared" si="0"/>
        <v>2660</v>
      </c>
      <c r="P35" s="5"/>
    </row>
    <row r="36" spans="2:16" ht="33" customHeight="1">
      <c r="B36" s="52" t="s">
        <v>18</v>
      </c>
      <c r="C36" s="83" t="s">
        <v>44</v>
      </c>
      <c r="D36" s="71" t="s">
        <v>120</v>
      </c>
      <c r="E36" s="85" t="s">
        <v>77</v>
      </c>
      <c r="F36" s="73" t="s">
        <v>121</v>
      </c>
      <c r="G36" s="80" t="s">
        <v>122</v>
      </c>
      <c r="H36" s="35">
        <v>633</v>
      </c>
      <c r="I36" s="86">
        <v>45384</v>
      </c>
      <c r="J36" s="36">
        <v>2240</v>
      </c>
      <c r="K36" s="36">
        <v>0</v>
      </c>
      <c r="L36" s="115">
        <v>0</v>
      </c>
      <c r="M36" s="38">
        <f>21+20.16+45.02</f>
        <v>86.18</v>
      </c>
      <c r="N36" s="40">
        <v>420</v>
      </c>
      <c r="O36" s="27">
        <f t="shared" si="0"/>
        <v>2660</v>
      </c>
      <c r="P36" s="5"/>
    </row>
    <row r="37" spans="2:16" ht="33" customHeight="1">
      <c r="B37" s="52" t="s">
        <v>18</v>
      </c>
      <c r="C37" s="83" t="s">
        <v>44</v>
      </c>
      <c r="D37" s="71" t="s">
        <v>123</v>
      </c>
      <c r="E37" s="85" t="s">
        <v>77</v>
      </c>
      <c r="F37" s="81" t="s">
        <v>124</v>
      </c>
      <c r="G37" s="80" t="s">
        <v>125</v>
      </c>
      <c r="H37" s="35">
        <v>634</v>
      </c>
      <c r="I37" s="86">
        <v>45384</v>
      </c>
      <c r="J37" s="36">
        <v>2240</v>
      </c>
      <c r="K37" s="36">
        <v>0</v>
      </c>
      <c r="L37" s="115">
        <v>0</v>
      </c>
      <c r="M37" s="38">
        <f>21+20.16</f>
        <v>41.16</v>
      </c>
      <c r="N37" s="40">
        <v>420</v>
      </c>
      <c r="O37" s="27">
        <f t="shared" si="0"/>
        <v>2660</v>
      </c>
      <c r="P37" s="5"/>
    </row>
    <row r="38" spans="2:16" ht="33" customHeight="1">
      <c r="B38" s="52" t="s">
        <v>18</v>
      </c>
      <c r="C38" s="83" t="s">
        <v>44</v>
      </c>
      <c r="D38" s="71" t="s">
        <v>126</v>
      </c>
      <c r="E38" s="85" t="s">
        <v>117</v>
      </c>
      <c r="F38" s="81" t="s">
        <v>127</v>
      </c>
      <c r="G38" s="80" t="s">
        <v>128</v>
      </c>
      <c r="H38" s="35">
        <v>635</v>
      </c>
      <c r="I38" s="86">
        <v>45384</v>
      </c>
      <c r="J38" s="36">
        <v>2240</v>
      </c>
      <c r="K38" s="36">
        <v>0</v>
      </c>
      <c r="L38" s="115">
        <v>0</v>
      </c>
      <c r="M38" s="38">
        <f>21+20.16</f>
        <v>41.16</v>
      </c>
      <c r="N38" s="40">
        <v>420</v>
      </c>
      <c r="O38" s="27">
        <f t="shared" si="0"/>
        <v>2660</v>
      </c>
      <c r="P38" s="5"/>
    </row>
    <row r="39" spans="2:16" ht="33" customHeight="1">
      <c r="B39" s="52" t="s">
        <v>18</v>
      </c>
      <c r="C39" s="83" t="s">
        <v>44</v>
      </c>
      <c r="D39" s="71" t="s">
        <v>129</v>
      </c>
      <c r="E39" s="85" t="s">
        <v>77</v>
      </c>
      <c r="F39" s="81" t="s">
        <v>130</v>
      </c>
      <c r="G39" s="80" t="s">
        <v>131</v>
      </c>
      <c r="H39" s="35">
        <v>636</v>
      </c>
      <c r="I39" s="86">
        <v>45384</v>
      </c>
      <c r="J39" s="36">
        <v>2240</v>
      </c>
      <c r="K39" s="36">
        <v>0</v>
      </c>
      <c r="L39" s="115">
        <v>0</v>
      </c>
      <c r="M39" s="38">
        <f>21+20.16+44.8</f>
        <v>85.96</v>
      </c>
      <c r="N39" s="40">
        <v>420</v>
      </c>
      <c r="O39" s="27">
        <f t="shared" si="0"/>
        <v>2660</v>
      </c>
      <c r="P39" s="5"/>
    </row>
    <row r="40" spans="2:16" ht="33" customHeight="1">
      <c r="B40" s="52" t="s">
        <v>18</v>
      </c>
      <c r="C40" s="83" t="s">
        <v>44</v>
      </c>
      <c r="D40" s="71" t="s">
        <v>132</v>
      </c>
      <c r="E40" s="85" t="s">
        <v>77</v>
      </c>
      <c r="F40" s="81" t="s">
        <v>133</v>
      </c>
      <c r="G40" s="80" t="s">
        <v>134</v>
      </c>
      <c r="H40" s="35">
        <v>637</v>
      </c>
      <c r="I40" s="86">
        <v>45384</v>
      </c>
      <c r="J40" s="36">
        <v>2240</v>
      </c>
      <c r="K40" s="36">
        <v>0</v>
      </c>
      <c r="L40" s="115">
        <v>0</v>
      </c>
      <c r="M40" s="38">
        <f>21+20.16+44.8</f>
        <v>85.96</v>
      </c>
      <c r="N40" s="40">
        <v>420</v>
      </c>
      <c r="O40" s="27">
        <f t="shared" si="0"/>
        <v>2660</v>
      </c>
      <c r="P40" s="5"/>
    </row>
    <row r="41" spans="2:16" ht="33" customHeight="1">
      <c r="B41" s="52" t="s">
        <v>18</v>
      </c>
      <c r="C41" s="83" t="s">
        <v>44</v>
      </c>
      <c r="D41" s="71" t="s">
        <v>135</v>
      </c>
      <c r="E41" s="85" t="s">
        <v>77</v>
      </c>
      <c r="F41" s="81" t="s">
        <v>136</v>
      </c>
      <c r="G41" s="80" t="s">
        <v>137</v>
      </c>
      <c r="H41" s="35">
        <v>638</v>
      </c>
      <c r="I41" s="86">
        <v>45384</v>
      </c>
      <c r="J41" s="36">
        <v>2240</v>
      </c>
      <c r="K41" s="36">
        <v>0</v>
      </c>
      <c r="L41" s="115">
        <v>0</v>
      </c>
      <c r="M41" s="38">
        <f>21+20.16+44.8</f>
        <v>85.96</v>
      </c>
      <c r="N41" s="40">
        <v>420</v>
      </c>
      <c r="O41" s="27">
        <f t="shared" si="0"/>
        <v>2660</v>
      </c>
      <c r="P41" s="5"/>
    </row>
    <row r="42" spans="2:16" ht="33" customHeight="1">
      <c r="B42" s="52" t="s">
        <v>18</v>
      </c>
      <c r="C42" s="83" t="s">
        <v>44</v>
      </c>
      <c r="D42" s="71" t="s">
        <v>138</v>
      </c>
      <c r="E42" s="85" t="s">
        <v>77</v>
      </c>
      <c r="F42" s="81" t="s">
        <v>139</v>
      </c>
      <c r="G42" s="80" t="s">
        <v>140</v>
      </c>
      <c r="H42" s="35">
        <v>639</v>
      </c>
      <c r="I42" s="86">
        <v>45384</v>
      </c>
      <c r="J42" s="36">
        <v>2240</v>
      </c>
      <c r="K42" s="36">
        <v>0</v>
      </c>
      <c r="L42" s="115">
        <v>0</v>
      </c>
      <c r="M42" s="38">
        <f>21+20.16+112+107.52</f>
        <v>260.68</v>
      </c>
      <c r="N42" s="40">
        <v>420</v>
      </c>
      <c r="O42" s="27">
        <f t="shared" si="0"/>
        <v>2660</v>
      </c>
      <c r="P42" s="5"/>
    </row>
    <row r="43" spans="2:16" ht="33" customHeight="1">
      <c r="B43" s="52" t="s">
        <v>18</v>
      </c>
      <c r="C43" s="83" t="s">
        <v>44</v>
      </c>
      <c r="D43" s="71" t="s">
        <v>141</v>
      </c>
      <c r="E43" s="85" t="s">
        <v>77</v>
      </c>
      <c r="F43" s="81" t="s">
        <v>142</v>
      </c>
      <c r="G43" s="80" t="s">
        <v>143</v>
      </c>
      <c r="H43" s="35">
        <v>640</v>
      </c>
      <c r="I43" s="86">
        <v>45384</v>
      </c>
      <c r="J43" s="36">
        <v>2240</v>
      </c>
      <c r="K43" s="36">
        <v>0</v>
      </c>
      <c r="L43" s="115">
        <v>0</v>
      </c>
      <c r="M43" s="38">
        <f>21+20.16+44.8</f>
        <v>85.96</v>
      </c>
      <c r="N43" s="40">
        <v>420</v>
      </c>
      <c r="O43" s="27">
        <f t="shared" si="0"/>
        <v>2660</v>
      </c>
      <c r="P43" s="5"/>
    </row>
    <row r="44" spans="2:16" ht="33" customHeight="1">
      <c r="B44" s="52" t="s">
        <v>18</v>
      </c>
      <c r="C44" s="83" t="s">
        <v>44</v>
      </c>
      <c r="D44" s="71" t="s">
        <v>144</v>
      </c>
      <c r="E44" s="85" t="s">
        <v>77</v>
      </c>
      <c r="F44" s="81" t="s">
        <v>145</v>
      </c>
      <c r="G44" s="80" t="s">
        <v>146</v>
      </c>
      <c r="H44" s="35">
        <v>641</v>
      </c>
      <c r="I44" s="86">
        <v>45384</v>
      </c>
      <c r="J44" s="36">
        <v>2240</v>
      </c>
      <c r="K44" s="36">
        <v>0</v>
      </c>
      <c r="L44" s="115">
        <v>0</v>
      </c>
      <c r="M44" s="38">
        <f>21+20.16+44.8</f>
        <v>85.96</v>
      </c>
      <c r="N44" s="40">
        <v>420</v>
      </c>
      <c r="O44" s="27">
        <f t="shared" si="0"/>
        <v>2660</v>
      </c>
      <c r="P44" s="5"/>
    </row>
    <row r="45" spans="2:16" ht="33" customHeight="1">
      <c r="B45" s="52" t="s">
        <v>18</v>
      </c>
      <c r="C45" s="83" t="s">
        <v>44</v>
      </c>
      <c r="D45" s="71" t="s">
        <v>147</v>
      </c>
      <c r="E45" s="85" t="s">
        <v>77</v>
      </c>
      <c r="F45" s="71" t="s">
        <v>148</v>
      </c>
      <c r="G45" s="80" t="s">
        <v>149</v>
      </c>
      <c r="H45" s="35">
        <v>642</v>
      </c>
      <c r="I45" s="86">
        <v>45384</v>
      </c>
      <c r="J45" s="36">
        <v>2240</v>
      </c>
      <c r="K45" s="36">
        <v>0</v>
      </c>
      <c r="L45" s="115">
        <v>0</v>
      </c>
      <c r="M45" s="38">
        <f>21+20.16+44.8</f>
        <v>85.96</v>
      </c>
      <c r="N45" s="40">
        <v>420</v>
      </c>
      <c r="O45" s="27">
        <f t="shared" si="0"/>
        <v>2660</v>
      </c>
      <c r="P45" s="5"/>
    </row>
    <row r="46" spans="2:16" ht="33" customHeight="1">
      <c r="B46" s="52" t="s">
        <v>18</v>
      </c>
      <c r="C46" s="83" t="s">
        <v>44</v>
      </c>
      <c r="D46" s="71" t="s">
        <v>150</v>
      </c>
      <c r="E46" s="85" t="s">
        <v>77</v>
      </c>
      <c r="F46" s="81" t="s">
        <v>151</v>
      </c>
      <c r="G46" s="80" t="s">
        <v>152</v>
      </c>
      <c r="H46" s="35">
        <v>643</v>
      </c>
      <c r="I46" s="86">
        <v>45384</v>
      </c>
      <c r="J46" s="36">
        <v>2240</v>
      </c>
      <c r="K46" s="36">
        <v>0</v>
      </c>
      <c r="L46" s="115">
        <v>0</v>
      </c>
      <c r="M46" s="38">
        <f>21+20.16+112</f>
        <v>153.16</v>
      </c>
      <c r="N46" s="40">
        <v>420</v>
      </c>
      <c r="O46" s="27">
        <f t="shared" si="0"/>
        <v>2660</v>
      </c>
      <c r="P46" s="5"/>
    </row>
    <row r="47" spans="2:16" ht="33" customHeight="1">
      <c r="B47" s="54" t="s">
        <v>18</v>
      </c>
      <c r="C47" s="83" t="s">
        <v>44</v>
      </c>
      <c r="D47" s="71" t="s">
        <v>153</v>
      </c>
      <c r="E47" s="85" t="s">
        <v>77</v>
      </c>
      <c r="F47" s="81" t="s">
        <v>154</v>
      </c>
      <c r="G47" s="80" t="s">
        <v>155</v>
      </c>
      <c r="H47" s="35">
        <v>644</v>
      </c>
      <c r="I47" s="86">
        <v>45384</v>
      </c>
      <c r="J47" s="36">
        <v>2240</v>
      </c>
      <c r="K47" s="36">
        <v>0</v>
      </c>
      <c r="L47" s="115">
        <v>0</v>
      </c>
      <c r="M47" s="38">
        <f>21+20.16+112</f>
        <v>153.16</v>
      </c>
      <c r="N47" s="40">
        <v>420</v>
      </c>
      <c r="O47" s="27">
        <f t="shared" si="0"/>
        <v>2660</v>
      </c>
      <c r="P47" s="5"/>
    </row>
    <row r="48" spans="2:16" ht="33" customHeight="1">
      <c r="B48" s="54" t="s">
        <v>18</v>
      </c>
      <c r="C48" s="83" t="s">
        <v>44</v>
      </c>
      <c r="D48" s="71" t="s">
        <v>156</v>
      </c>
      <c r="E48" s="84" t="s">
        <v>77</v>
      </c>
      <c r="F48" s="81" t="s">
        <v>157</v>
      </c>
      <c r="G48" s="80" t="s">
        <v>158</v>
      </c>
      <c r="H48" s="35">
        <v>645</v>
      </c>
      <c r="I48" s="86">
        <v>45384</v>
      </c>
      <c r="J48" s="36">
        <v>2240</v>
      </c>
      <c r="K48" s="36">
        <v>0</v>
      </c>
      <c r="L48" s="115">
        <v>0</v>
      </c>
      <c r="M48" s="38">
        <f>21+20.16+44.8</f>
        <v>85.96</v>
      </c>
      <c r="N48" s="40">
        <v>420</v>
      </c>
      <c r="O48" s="27">
        <f t="shared" si="0"/>
        <v>2660</v>
      </c>
      <c r="P48" s="5"/>
    </row>
    <row r="49" spans="2:22" ht="33" customHeight="1">
      <c r="B49" s="54" t="s">
        <v>18</v>
      </c>
      <c r="C49" s="83" t="s">
        <v>44</v>
      </c>
      <c r="D49" s="71" t="s">
        <v>159</v>
      </c>
      <c r="E49" s="84" t="s">
        <v>160</v>
      </c>
      <c r="F49" s="73" t="s">
        <v>161</v>
      </c>
      <c r="G49" s="80" t="s">
        <v>162</v>
      </c>
      <c r="H49" s="49">
        <v>646</v>
      </c>
      <c r="I49" s="86">
        <v>45384</v>
      </c>
      <c r="J49" s="36">
        <v>81688.320000000007</v>
      </c>
      <c r="K49" s="36">
        <v>0</v>
      </c>
      <c r="L49" s="115">
        <v>0</v>
      </c>
      <c r="M49" s="41">
        <f>765.83+735.19</f>
        <v>1501.02</v>
      </c>
      <c r="N49" s="40">
        <v>15316.56</v>
      </c>
      <c r="O49" s="27">
        <f t="shared" si="0"/>
        <v>97004.88</v>
      </c>
      <c r="P49" s="5"/>
    </row>
    <row r="50" spans="2:22" ht="33" customHeight="1">
      <c r="B50" s="51" t="s">
        <v>18</v>
      </c>
      <c r="C50" s="70" t="s">
        <v>31</v>
      </c>
      <c r="D50" s="91" t="s">
        <v>163</v>
      </c>
      <c r="E50" s="72">
        <v>45384</v>
      </c>
      <c r="F50" s="79" t="s">
        <v>164</v>
      </c>
      <c r="G50" s="78" t="s">
        <v>165</v>
      </c>
      <c r="H50" s="63">
        <v>647</v>
      </c>
      <c r="I50" s="92">
        <v>45286</v>
      </c>
      <c r="J50" s="61">
        <v>0</v>
      </c>
      <c r="K50" s="61">
        <v>82130.03</v>
      </c>
      <c r="L50" s="115">
        <v>0</v>
      </c>
      <c r="M50" s="41">
        <f>4106.5+3942.24</f>
        <v>8048.74</v>
      </c>
      <c r="N50" s="36">
        <v>0</v>
      </c>
      <c r="O50" s="27">
        <f t="shared" si="0"/>
        <v>82130.03</v>
      </c>
      <c r="P50" s="5"/>
      <c r="Q50" s="5"/>
      <c r="R50" s="5"/>
      <c r="S50" s="5"/>
      <c r="T50" s="5"/>
      <c r="U50" s="5"/>
      <c r="V50" t="s">
        <v>166</v>
      </c>
    </row>
    <row r="51" spans="2:22" ht="33" customHeight="1">
      <c r="B51" s="47" t="s">
        <v>23</v>
      </c>
      <c r="C51" s="93" t="s">
        <v>167</v>
      </c>
      <c r="D51" s="94" t="s">
        <v>168</v>
      </c>
      <c r="E51" s="95">
        <v>45393</v>
      </c>
      <c r="F51" s="96" t="s">
        <v>169</v>
      </c>
      <c r="G51" s="74" t="s">
        <v>170</v>
      </c>
      <c r="H51" s="48">
        <v>651</v>
      </c>
      <c r="I51" s="97">
        <v>45406</v>
      </c>
      <c r="J51" s="60">
        <v>1458.69</v>
      </c>
      <c r="K51" s="60">
        <v>0</v>
      </c>
      <c r="L51" s="115">
        <v>0</v>
      </c>
      <c r="M51" s="41">
        <f>13.68+13.13+70.02</f>
        <v>96.83</v>
      </c>
      <c r="N51" s="36">
        <v>273.5</v>
      </c>
      <c r="O51" s="27">
        <f t="shared" si="0"/>
        <v>1732.19</v>
      </c>
      <c r="P51" s="5"/>
      <c r="Q51" s="5"/>
      <c r="R51" s="5"/>
      <c r="S51" s="5"/>
      <c r="T51" s="5"/>
      <c r="U51" s="5"/>
    </row>
    <row r="52" spans="2:22" ht="33" customHeight="1">
      <c r="B52" s="47" t="s">
        <v>23</v>
      </c>
      <c r="C52" s="93" t="s">
        <v>167</v>
      </c>
      <c r="D52" s="94" t="s">
        <v>171</v>
      </c>
      <c r="E52" s="95">
        <v>45401</v>
      </c>
      <c r="F52" s="98" t="s">
        <v>169</v>
      </c>
      <c r="G52" s="78" t="s">
        <v>170</v>
      </c>
      <c r="H52" s="62">
        <v>652</v>
      </c>
      <c r="I52" s="97">
        <v>45406</v>
      </c>
      <c r="J52" s="60">
        <v>1458.69</v>
      </c>
      <c r="K52" s="60">
        <v>0</v>
      </c>
      <c r="L52" s="115">
        <v>0</v>
      </c>
      <c r="M52" s="41">
        <f>13.68+13.13+70.02</f>
        <v>96.83</v>
      </c>
      <c r="N52" s="36">
        <v>273.5</v>
      </c>
      <c r="O52" s="27">
        <f t="shared" ref="O52" si="1">J52+K52+N52</f>
        <v>1732.19</v>
      </c>
      <c r="P52" s="5"/>
    </row>
    <row r="53" spans="2:22" ht="33" customHeight="1">
      <c r="B53" s="47" t="s">
        <v>23</v>
      </c>
      <c r="C53" s="93" t="s">
        <v>167</v>
      </c>
      <c r="D53" s="94" t="s">
        <v>172</v>
      </c>
      <c r="E53" s="95">
        <v>45330</v>
      </c>
      <c r="F53" s="98" t="s">
        <v>169</v>
      </c>
      <c r="G53" s="78" t="s">
        <v>170</v>
      </c>
      <c r="H53" s="62">
        <v>602</v>
      </c>
      <c r="I53" s="97">
        <v>45406</v>
      </c>
      <c r="J53" s="60">
        <v>1458.69</v>
      </c>
      <c r="K53" s="60">
        <v>0</v>
      </c>
      <c r="L53" s="115">
        <v>0</v>
      </c>
      <c r="M53" s="41">
        <f>13.68+13.13+70.02</f>
        <v>96.83</v>
      </c>
      <c r="N53" s="36">
        <v>273.5</v>
      </c>
      <c r="O53" s="27">
        <f t="shared" ref="O53:O54" si="2">J53+K53+N53</f>
        <v>1732.19</v>
      </c>
      <c r="P53" s="5"/>
    </row>
    <row r="54" spans="2:22" ht="33" customHeight="1">
      <c r="B54" s="47" t="s">
        <v>23</v>
      </c>
      <c r="C54" s="93" t="s">
        <v>167</v>
      </c>
      <c r="D54" s="94" t="s">
        <v>173</v>
      </c>
      <c r="E54" s="95">
        <v>45383</v>
      </c>
      <c r="F54" s="98" t="s">
        <v>169</v>
      </c>
      <c r="G54" s="78" t="s">
        <v>170</v>
      </c>
      <c r="H54" s="62">
        <v>649</v>
      </c>
      <c r="I54" s="97">
        <v>45406</v>
      </c>
      <c r="J54" s="60">
        <v>1458.69</v>
      </c>
      <c r="K54" s="60">
        <v>0</v>
      </c>
      <c r="L54" s="115">
        <v>0</v>
      </c>
      <c r="M54" s="41">
        <f>13.68+13.13+70.02</f>
        <v>96.83</v>
      </c>
      <c r="N54" s="36">
        <v>273.5</v>
      </c>
      <c r="O54" s="27">
        <f t="shared" si="2"/>
        <v>1732.19</v>
      </c>
      <c r="P54" s="5"/>
    </row>
    <row r="55" spans="2:22" ht="33" customHeight="1">
      <c r="B55" s="47" t="s">
        <v>23</v>
      </c>
      <c r="C55" s="93" t="s">
        <v>167</v>
      </c>
      <c r="D55" s="94" t="s">
        <v>168</v>
      </c>
      <c r="E55" s="95">
        <v>45387</v>
      </c>
      <c r="F55" s="99" t="s">
        <v>169</v>
      </c>
      <c r="G55" s="80" t="s">
        <v>170</v>
      </c>
      <c r="H55" s="62">
        <v>650</v>
      </c>
      <c r="I55" s="97">
        <v>45406</v>
      </c>
      <c r="J55" s="60">
        <v>1458.69</v>
      </c>
      <c r="K55" s="60">
        <v>0</v>
      </c>
      <c r="L55" s="115">
        <v>0</v>
      </c>
      <c r="M55" s="41">
        <f>13.68+13.13+70.02</f>
        <v>96.83</v>
      </c>
      <c r="N55" s="36">
        <v>273.5</v>
      </c>
      <c r="O55" s="27">
        <f t="shared" ref="O55:O87" si="3">J55+K55+N55</f>
        <v>1732.19</v>
      </c>
      <c r="P55" s="5"/>
    </row>
    <row r="56" spans="2:22" ht="33" customHeight="1">
      <c r="B56" s="64" t="s">
        <v>23</v>
      </c>
      <c r="C56" s="70" t="s">
        <v>24</v>
      </c>
      <c r="D56" s="100" t="s">
        <v>174</v>
      </c>
      <c r="E56" s="72">
        <v>45422</v>
      </c>
      <c r="F56" s="101" t="s">
        <v>175</v>
      </c>
      <c r="G56" s="102" t="s">
        <v>176</v>
      </c>
      <c r="H56" s="65">
        <v>700</v>
      </c>
      <c r="I56" s="97">
        <v>45422</v>
      </c>
      <c r="J56" s="60">
        <v>0</v>
      </c>
      <c r="K56" s="60">
        <v>45300</v>
      </c>
      <c r="L56" s="115">
        <v>0</v>
      </c>
      <c r="M56" s="66">
        <f>90.6+86.98</f>
        <v>177.57999999999998</v>
      </c>
      <c r="N56" s="36">
        <v>1812</v>
      </c>
      <c r="O56" s="27">
        <f t="shared" si="3"/>
        <v>47112</v>
      </c>
      <c r="P56" s="5"/>
    </row>
    <row r="57" spans="2:22" ht="33" customHeight="1">
      <c r="B57" s="64" t="s">
        <v>23</v>
      </c>
      <c r="C57" s="70" t="s">
        <v>23</v>
      </c>
      <c r="D57" s="83" t="s">
        <v>177</v>
      </c>
      <c r="E57" s="72">
        <v>45422</v>
      </c>
      <c r="F57" s="103" t="s">
        <v>178</v>
      </c>
      <c r="G57" s="80" t="s">
        <v>37</v>
      </c>
      <c r="H57" s="62">
        <v>701</v>
      </c>
      <c r="I57" s="97">
        <v>45422</v>
      </c>
      <c r="J57" s="60">
        <v>0</v>
      </c>
      <c r="K57" s="60">
        <v>1680</v>
      </c>
      <c r="L57" s="115">
        <v>0</v>
      </c>
      <c r="M57" s="66">
        <f>3.36+3.23+33.6</f>
        <v>40.19</v>
      </c>
      <c r="N57" s="36">
        <v>67.2</v>
      </c>
      <c r="O57" s="27">
        <f t="shared" si="3"/>
        <v>1747.2</v>
      </c>
      <c r="P57" s="5"/>
    </row>
    <row r="58" spans="2:22" ht="33" customHeight="1">
      <c r="B58" s="47" t="s">
        <v>18</v>
      </c>
      <c r="C58" s="70" t="s">
        <v>179</v>
      </c>
      <c r="D58" s="89" t="s">
        <v>180</v>
      </c>
      <c r="E58" s="72">
        <v>45422</v>
      </c>
      <c r="F58" s="74" t="s">
        <v>181</v>
      </c>
      <c r="G58" s="80" t="s">
        <v>182</v>
      </c>
      <c r="H58" s="62">
        <v>702</v>
      </c>
      <c r="I58" s="97">
        <v>45422</v>
      </c>
      <c r="J58" s="60">
        <v>0</v>
      </c>
      <c r="K58" s="60">
        <v>15500</v>
      </c>
      <c r="L58" s="115">
        <v>0</v>
      </c>
      <c r="M58" s="66">
        <f>31+29.76+775</f>
        <v>835.76</v>
      </c>
      <c r="N58" s="36">
        <v>620</v>
      </c>
      <c r="O58" s="27">
        <f t="shared" si="3"/>
        <v>16120</v>
      </c>
      <c r="P58" s="5"/>
    </row>
    <row r="59" spans="2:22" ht="47.25" customHeight="1">
      <c r="B59" s="47" t="s">
        <v>23</v>
      </c>
      <c r="C59" s="70" t="s">
        <v>24</v>
      </c>
      <c r="D59" s="91" t="s">
        <v>183</v>
      </c>
      <c r="E59" s="72">
        <v>45422</v>
      </c>
      <c r="F59" s="79" t="s">
        <v>184</v>
      </c>
      <c r="G59" s="80" t="s">
        <v>185</v>
      </c>
      <c r="H59" s="62">
        <v>703</v>
      </c>
      <c r="I59" s="97">
        <v>45422</v>
      </c>
      <c r="J59" s="60">
        <v>0</v>
      </c>
      <c r="K59" s="60">
        <v>10600</v>
      </c>
      <c r="L59" s="115">
        <v>0</v>
      </c>
      <c r="M59" s="66">
        <f>21.2+20.35</f>
        <v>41.55</v>
      </c>
      <c r="N59" s="36">
        <v>424</v>
      </c>
      <c r="O59" s="27">
        <f t="shared" si="3"/>
        <v>11024</v>
      </c>
      <c r="P59" s="5"/>
    </row>
    <row r="60" spans="2:22" ht="33" customHeight="1">
      <c r="B60" s="47" t="s">
        <v>18</v>
      </c>
      <c r="C60" s="104" t="s">
        <v>179</v>
      </c>
      <c r="D60" s="83" t="s">
        <v>186</v>
      </c>
      <c r="E60" s="105" t="s">
        <v>187</v>
      </c>
      <c r="F60" s="83" t="s">
        <v>66</v>
      </c>
      <c r="G60" s="73" t="s">
        <v>67</v>
      </c>
      <c r="H60" s="62">
        <v>704</v>
      </c>
      <c r="I60" s="97">
        <v>45422</v>
      </c>
      <c r="J60" s="60">
        <v>46368</v>
      </c>
      <c r="K60" s="60">
        <v>0</v>
      </c>
      <c r="L60" s="115">
        <v>0</v>
      </c>
      <c r="M60" s="66">
        <f>434.7+417.31+927.36</f>
        <v>1779.37</v>
      </c>
      <c r="N60" s="36">
        <v>8694</v>
      </c>
      <c r="O60" s="27">
        <f t="shared" si="3"/>
        <v>55062</v>
      </c>
      <c r="P60" s="5"/>
    </row>
    <row r="61" spans="2:22" ht="33" customHeight="1">
      <c r="B61" s="47" t="s">
        <v>18</v>
      </c>
      <c r="C61" s="104" t="s">
        <v>24</v>
      </c>
      <c r="D61" s="83" t="s">
        <v>45</v>
      </c>
      <c r="E61" s="95">
        <v>45422</v>
      </c>
      <c r="F61" s="103" t="s">
        <v>47</v>
      </c>
      <c r="G61" s="78" t="s">
        <v>48</v>
      </c>
      <c r="H61" s="62">
        <v>705</v>
      </c>
      <c r="I61" s="97">
        <v>45422</v>
      </c>
      <c r="J61" s="60">
        <v>19787.2</v>
      </c>
      <c r="K61" s="60">
        <v>0</v>
      </c>
      <c r="L61" s="115">
        <v>0</v>
      </c>
      <c r="M61" s="66">
        <f>185.51+178.08+989.36</f>
        <v>1352.95</v>
      </c>
      <c r="N61" s="36">
        <v>3710.1</v>
      </c>
      <c r="O61" s="27">
        <f t="shared" si="3"/>
        <v>23497.3</v>
      </c>
      <c r="P61" s="5"/>
    </row>
    <row r="62" spans="2:22" ht="33" customHeight="1">
      <c r="B62" s="47" t="s">
        <v>18</v>
      </c>
      <c r="C62" s="104" t="s">
        <v>179</v>
      </c>
      <c r="D62" s="83" t="s">
        <v>188</v>
      </c>
      <c r="E62" s="105" t="s">
        <v>189</v>
      </c>
      <c r="F62" s="103" t="s">
        <v>190</v>
      </c>
      <c r="G62" s="78" t="s">
        <v>191</v>
      </c>
      <c r="H62" s="62">
        <v>706</v>
      </c>
      <c r="I62" s="97">
        <v>45422</v>
      </c>
      <c r="J62" s="60">
        <v>52042.6</v>
      </c>
      <c r="K62" s="60">
        <v>0</v>
      </c>
      <c r="L62" s="115">
        <v>0</v>
      </c>
      <c r="M62" s="66">
        <f>487.9+468.38+2602.13+2498.04</f>
        <v>6056.45</v>
      </c>
      <c r="N62" s="36">
        <v>9757.99</v>
      </c>
      <c r="O62" s="27">
        <f t="shared" si="3"/>
        <v>61800.59</v>
      </c>
      <c r="P62" s="5"/>
    </row>
    <row r="63" spans="2:22" ht="33" customHeight="1">
      <c r="B63" s="47" t="s">
        <v>18</v>
      </c>
      <c r="C63" s="104" t="s">
        <v>179</v>
      </c>
      <c r="D63" s="91" t="s">
        <v>76</v>
      </c>
      <c r="E63" s="105" t="s">
        <v>187</v>
      </c>
      <c r="F63" s="79" t="s">
        <v>78</v>
      </c>
      <c r="G63" s="80" t="s">
        <v>79</v>
      </c>
      <c r="H63" s="62">
        <v>707</v>
      </c>
      <c r="I63" s="97">
        <v>45422</v>
      </c>
      <c r="J63" s="60">
        <v>1440</v>
      </c>
      <c r="K63" s="60">
        <v>0</v>
      </c>
      <c r="L63" s="115">
        <v>0</v>
      </c>
      <c r="M63" s="66">
        <f>13.5+12.96+28.8</f>
        <v>55.260000000000005</v>
      </c>
      <c r="N63" s="36">
        <v>270</v>
      </c>
      <c r="O63" s="27">
        <f t="shared" si="3"/>
        <v>1710</v>
      </c>
      <c r="P63" s="5"/>
    </row>
    <row r="64" spans="2:22" ht="33" customHeight="1">
      <c r="B64" s="47" t="s">
        <v>18</v>
      </c>
      <c r="C64" s="104" t="s">
        <v>179</v>
      </c>
      <c r="D64" s="83" t="s">
        <v>86</v>
      </c>
      <c r="E64" s="105" t="s">
        <v>187</v>
      </c>
      <c r="F64" s="79" t="s">
        <v>192</v>
      </c>
      <c r="G64" s="78" t="s">
        <v>88</v>
      </c>
      <c r="H64" s="62">
        <v>708</v>
      </c>
      <c r="I64" s="97">
        <v>45422</v>
      </c>
      <c r="J64" s="60">
        <v>1440</v>
      </c>
      <c r="K64" s="60">
        <v>0</v>
      </c>
      <c r="L64" s="115">
        <v>0</v>
      </c>
      <c r="M64" s="66">
        <f t="shared" ref="M64:M70" si="4">13.5+12.96+28.8</f>
        <v>55.260000000000005</v>
      </c>
      <c r="N64" s="36">
        <v>270</v>
      </c>
      <c r="O64" s="27">
        <f t="shared" si="3"/>
        <v>1710</v>
      </c>
      <c r="P64" s="5"/>
    </row>
    <row r="65" spans="2:16" ht="33" customHeight="1">
      <c r="B65" s="47" t="s">
        <v>18</v>
      </c>
      <c r="C65" s="104" t="s">
        <v>179</v>
      </c>
      <c r="D65" s="83" t="s">
        <v>95</v>
      </c>
      <c r="E65" s="105" t="s">
        <v>187</v>
      </c>
      <c r="F65" s="103" t="s">
        <v>96</v>
      </c>
      <c r="G65" s="78" t="s">
        <v>97</v>
      </c>
      <c r="H65" s="62">
        <v>709</v>
      </c>
      <c r="I65" s="97">
        <v>45422</v>
      </c>
      <c r="J65" s="60">
        <v>1440</v>
      </c>
      <c r="K65" s="60">
        <v>0</v>
      </c>
      <c r="L65" s="115">
        <v>0</v>
      </c>
      <c r="M65" s="66">
        <f t="shared" si="4"/>
        <v>55.260000000000005</v>
      </c>
      <c r="N65" s="36">
        <v>270</v>
      </c>
      <c r="O65" s="27">
        <f t="shared" si="3"/>
        <v>1710</v>
      </c>
      <c r="P65" s="5"/>
    </row>
    <row r="66" spans="2:16" ht="33" customHeight="1">
      <c r="B66" s="47" t="s">
        <v>18</v>
      </c>
      <c r="C66" s="104" t="s">
        <v>179</v>
      </c>
      <c r="D66" s="83" t="s">
        <v>98</v>
      </c>
      <c r="E66" s="105" t="s">
        <v>187</v>
      </c>
      <c r="F66" s="103" t="s">
        <v>99</v>
      </c>
      <c r="G66" s="78" t="s">
        <v>100</v>
      </c>
      <c r="H66" s="62">
        <v>710</v>
      </c>
      <c r="I66" s="97">
        <v>45422</v>
      </c>
      <c r="J66" s="60">
        <v>1440</v>
      </c>
      <c r="K66" s="60">
        <v>0</v>
      </c>
      <c r="L66" s="115">
        <v>0</v>
      </c>
      <c r="M66" s="66">
        <f t="shared" si="4"/>
        <v>55.260000000000005</v>
      </c>
      <c r="N66" s="36">
        <v>270</v>
      </c>
      <c r="O66" s="27">
        <f t="shared" si="3"/>
        <v>1710</v>
      </c>
      <c r="P66" s="5"/>
    </row>
    <row r="67" spans="2:16" ht="33" customHeight="1">
      <c r="B67" s="47" t="s">
        <v>18</v>
      </c>
      <c r="C67" s="104" t="s">
        <v>179</v>
      </c>
      <c r="D67" s="91" t="s">
        <v>193</v>
      </c>
      <c r="E67" s="105" t="s">
        <v>187</v>
      </c>
      <c r="F67" s="76" t="s">
        <v>105</v>
      </c>
      <c r="G67" s="78" t="s">
        <v>106</v>
      </c>
      <c r="H67" s="62">
        <v>711</v>
      </c>
      <c r="I67" s="97">
        <v>45422</v>
      </c>
      <c r="J67" s="60">
        <v>1440</v>
      </c>
      <c r="K67" s="60">
        <v>0</v>
      </c>
      <c r="L67" s="115">
        <v>0</v>
      </c>
      <c r="M67" s="66">
        <f t="shared" si="4"/>
        <v>55.260000000000005</v>
      </c>
      <c r="N67" s="36">
        <v>270</v>
      </c>
      <c r="O67" s="27">
        <f t="shared" si="3"/>
        <v>1710</v>
      </c>
      <c r="P67" s="5"/>
    </row>
    <row r="68" spans="2:16" ht="33" customHeight="1">
      <c r="B68" s="47" t="s">
        <v>18</v>
      </c>
      <c r="C68" s="104" t="s">
        <v>179</v>
      </c>
      <c r="D68" s="83" t="s">
        <v>113</v>
      </c>
      <c r="E68" s="105" t="s">
        <v>187</v>
      </c>
      <c r="F68" s="78" t="s">
        <v>114</v>
      </c>
      <c r="G68" s="74" t="s">
        <v>115</v>
      </c>
      <c r="H68" s="48">
        <v>712</v>
      </c>
      <c r="I68" s="97">
        <v>45422</v>
      </c>
      <c r="J68" s="60">
        <v>1440</v>
      </c>
      <c r="K68" s="60">
        <v>0</v>
      </c>
      <c r="L68" s="115">
        <v>0</v>
      </c>
      <c r="M68" s="66">
        <f t="shared" si="4"/>
        <v>55.260000000000005</v>
      </c>
      <c r="N68" s="36">
        <v>270</v>
      </c>
      <c r="O68" s="27">
        <f t="shared" si="3"/>
        <v>1710</v>
      </c>
      <c r="P68" s="5"/>
    </row>
    <row r="69" spans="2:16" ht="33" customHeight="1">
      <c r="B69" s="47" t="s">
        <v>18</v>
      </c>
      <c r="C69" s="104" t="s">
        <v>179</v>
      </c>
      <c r="D69" s="83" t="s">
        <v>116</v>
      </c>
      <c r="E69" s="105" t="s">
        <v>187</v>
      </c>
      <c r="F69" s="106" t="s">
        <v>118</v>
      </c>
      <c r="G69" s="78" t="s">
        <v>119</v>
      </c>
      <c r="H69" s="62">
        <v>713</v>
      </c>
      <c r="I69" s="97">
        <v>45422</v>
      </c>
      <c r="J69" s="60">
        <v>1440</v>
      </c>
      <c r="K69" s="60">
        <v>0</v>
      </c>
      <c r="L69" s="115">
        <v>0</v>
      </c>
      <c r="M69" s="66">
        <f t="shared" si="4"/>
        <v>55.260000000000005</v>
      </c>
      <c r="N69" s="36">
        <v>270</v>
      </c>
      <c r="O69" s="27">
        <f t="shared" si="3"/>
        <v>1710</v>
      </c>
      <c r="P69" s="5"/>
    </row>
    <row r="70" spans="2:16" ht="33" customHeight="1">
      <c r="B70" s="47" t="s">
        <v>18</v>
      </c>
      <c r="C70" s="104" t="s">
        <v>179</v>
      </c>
      <c r="D70" s="91" t="s">
        <v>194</v>
      </c>
      <c r="E70" s="105" t="s">
        <v>187</v>
      </c>
      <c r="F70" s="79" t="s">
        <v>195</v>
      </c>
      <c r="G70" s="78" t="s">
        <v>196</v>
      </c>
      <c r="H70" s="62">
        <v>714</v>
      </c>
      <c r="I70" s="97">
        <v>45422</v>
      </c>
      <c r="J70" s="60">
        <v>1440</v>
      </c>
      <c r="K70" s="60">
        <v>0</v>
      </c>
      <c r="L70" s="115">
        <v>0</v>
      </c>
      <c r="M70" s="66">
        <f t="shared" si="4"/>
        <v>55.260000000000005</v>
      </c>
      <c r="N70" s="36">
        <v>270</v>
      </c>
      <c r="O70" s="27">
        <f t="shared" si="3"/>
        <v>1710</v>
      </c>
      <c r="P70" s="5"/>
    </row>
    <row r="71" spans="2:16" ht="33" customHeight="1">
      <c r="B71" s="47" t="s">
        <v>18</v>
      </c>
      <c r="C71" s="104" t="s">
        <v>179</v>
      </c>
      <c r="D71" s="83" t="s">
        <v>197</v>
      </c>
      <c r="E71" s="105" t="s">
        <v>187</v>
      </c>
      <c r="F71" s="91" t="s">
        <v>139</v>
      </c>
      <c r="G71" s="88" t="s">
        <v>140</v>
      </c>
      <c r="H71" s="62">
        <v>715</v>
      </c>
      <c r="I71" s="97">
        <v>45422</v>
      </c>
      <c r="J71" s="60">
        <v>1440</v>
      </c>
      <c r="K71" s="60">
        <v>0</v>
      </c>
      <c r="L71" s="115">
        <v>0</v>
      </c>
      <c r="M71" s="66">
        <f>13.5+12.96+72+69.12</f>
        <v>167.58</v>
      </c>
      <c r="N71" s="36">
        <v>270</v>
      </c>
      <c r="O71" s="27">
        <f t="shared" si="3"/>
        <v>1710</v>
      </c>
      <c r="P71" s="5"/>
    </row>
    <row r="72" spans="2:16" ht="33" customHeight="1">
      <c r="B72" s="47" t="s">
        <v>18</v>
      </c>
      <c r="C72" s="104" t="s">
        <v>179</v>
      </c>
      <c r="D72" s="89" t="s">
        <v>141</v>
      </c>
      <c r="E72" s="105" t="s">
        <v>187</v>
      </c>
      <c r="F72" s="83" t="s">
        <v>142</v>
      </c>
      <c r="G72" s="74" t="s">
        <v>143</v>
      </c>
      <c r="H72" s="48">
        <v>716</v>
      </c>
      <c r="I72" s="97">
        <v>45422</v>
      </c>
      <c r="J72" s="60">
        <v>1440</v>
      </c>
      <c r="K72" s="60">
        <v>0</v>
      </c>
      <c r="L72" s="115">
        <v>0</v>
      </c>
      <c r="M72" s="66">
        <f>13.5+12.96+72</f>
        <v>98.460000000000008</v>
      </c>
      <c r="N72" s="36">
        <v>270</v>
      </c>
      <c r="O72" s="27">
        <f t="shared" si="3"/>
        <v>1710</v>
      </c>
      <c r="P72" s="5"/>
    </row>
    <row r="73" spans="2:16" ht="33" customHeight="1">
      <c r="B73" s="47" t="s">
        <v>18</v>
      </c>
      <c r="C73" s="104" t="s">
        <v>179</v>
      </c>
      <c r="D73" s="83" t="s">
        <v>150</v>
      </c>
      <c r="E73" s="105" t="s">
        <v>187</v>
      </c>
      <c r="F73" s="89" t="s">
        <v>151</v>
      </c>
      <c r="G73" s="78" t="s">
        <v>152</v>
      </c>
      <c r="H73" s="62">
        <v>717</v>
      </c>
      <c r="I73" s="97">
        <v>45422</v>
      </c>
      <c r="J73" s="60">
        <v>1440</v>
      </c>
      <c r="K73" s="60">
        <v>0</v>
      </c>
      <c r="L73" s="115">
        <v>0</v>
      </c>
      <c r="M73" s="66">
        <f t="shared" ref="M73:M75" si="5">13.5+12.96+72</f>
        <v>98.460000000000008</v>
      </c>
      <c r="N73" s="36">
        <v>270</v>
      </c>
      <c r="O73" s="27">
        <f t="shared" si="3"/>
        <v>1710</v>
      </c>
      <c r="P73" s="5"/>
    </row>
    <row r="74" spans="2:16" ht="33" customHeight="1">
      <c r="B74" s="47" t="s">
        <v>18</v>
      </c>
      <c r="C74" s="104" t="s">
        <v>179</v>
      </c>
      <c r="D74" s="89" t="s">
        <v>153</v>
      </c>
      <c r="E74" s="105" t="s">
        <v>187</v>
      </c>
      <c r="F74" s="91" t="s">
        <v>154</v>
      </c>
      <c r="G74" s="74" t="s">
        <v>155</v>
      </c>
      <c r="H74" s="48">
        <v>718</v>
      </c>
      <c r="I74" s="97">
        <v>45422</v>
      </c>
      <c r="J74" s="60">
        <v>1440</v>
      </c>
      <c r="K74" s="60">
        <v>0</v>
      </c>
      <c r="L74" s="115">
        <v>0</v>
      </c>
      <c r="M74" s="66">
        <f t="shared" si="5"/>
        <v>98.460000000000008</v>
      </c>
      <c r="N74" s="36">
        <v>270</v>
      </c>
      <c r="O74" s="27">
        <f t="shared" si="3"/>
        <v>1710</v>
      </c>
      <c r="P74" s="5"/>
    </row>
    <row r="75" spans="2:16" ht="33" customHeight="1">
      <c r="B75" s="47" t="s">
        <v>18</v>
      </c>
      <c r="C75" s="104" t="s">
        <v>179</v>
      </c>
      <c r="D75" s="83" t="s">
        <v>198</v>
      </c>
      <c r="E75" s="105" t="s">
        <v>187</v>
      </c>
      <c r="F75" s="103" t="s">
        <v>199</v>
      </c>
      <c r="G75" s="78" t="s">
        <v>200</v>
      </c>
      <c r="H75" s="62">
        <v>719</v>
      </c>
      <c r="I75" s="97">
        <v>45422</v>
      </c>
      <c r="J75" s="60">
        <v>1440</v>
      </c>
      <c r="K75" s="60">
        <v>0</v>
      </c>
      <c r="L75" s="115">
        <v>0</v>
      </c>
      <c r="M75" s="66">
        <f t="shared" si="5"/>
        <v>98.460000000000008</v>
      </c>
      <c r="N75" s="36">
        <v>270</v>
      </c>
      <c r="O75" s="27">
        <f t="shared" si="3"/>
        <v>1710</v>
      </c>
      <c r="P75" s="5"/>
    </row>
    <row r="76" spans="2:16" ht="33" customHeight="1">
      <c r="B76" s="47" t="s">
        <v>18</v>
      </c>
      <c r="C76" s="104" t="s">
        <v>179</v>
      </c>
      <c r="D76" s="114" t="s">
        <v>201</v>
      </c>
      <c r="E76" s="72">
        <v>45422</v>
      </c>
      <c r="F76" s="107" t="s">
        <v>164</v>
      </c>
      <c r="G76" s="108" t="s">
        <v>165</v>
      </c>
      <c r="H76" s="48">
        <v>720</v>
      </c>
      <c r="I76" s="97">
        <v>45422</v>
      </c>
      <c r="J76" s="60">
        <v>0</v>
      </c>
      <c r="K76" s="60">
        <v>7462.21</v>
      </c>
      <c r="L76" s="115">
        <v>0</v>
      </c>
      <c r="M76" s="66">
        <f>373.11+358.19</f>
        <v>731.3</v>
      </c>
      <c r="N76" s="36">
        <v>0</v>
      </c>
      <c r="O76" s="27">
        <f t="shared" si="3"/>
        <v>7462.21</v>
      </c>
      <c r="P76" s="5"/>
    </row>
    <row r="77" spans="2:16" ht="33" customHeight="1">
      <c r="B77" s="47" t="s">
        <v>23</v>
      </c>
      <c r="C77" s="104" t="s">
        <v>179</v>
      </c>
      <c r="D77" s="114" t="s">
        <v>202</v>
      </c>
      <c r="E77" s="72">
        <v>45422</v>
      </c>
      <c r="F77" s="79" t="s">
        <v>164</v>
      </c>
      <c r="G77" s="78" t="s">
        <v>165</v>
      </c>
      <c r="H77" s="48">
        <v>722</v>
      </c>
      <c r="I77" s="97">
        <v>45422</v>
      </c>
      <c r="J77" s="60">
        <v>0</v>
      </c>
      <c r="K77" s="60">
        <v>20184.12</v>
      </c>
      <c r="L77" s="115">
        <v>0</v>
      </c>
      <c r="M77" s="66">
        <f>1009.21+968.84</f>
        <v>1978.0500000000002</v>
      </c>
      <c r="N77" s="36">
        <v>0</v>
      </c>
      <c r="O77" s="27">
        <f t="shared" si="3"/>
        <v>20184.12</v>
      </c>
      <c r="P77" s="5"/>
    </row>
    <row r="78" spans="2:16" ht="45" customHeight="1">
      <c r="B78" s="47" t="s">
        <v>23</v>
      </c>
      <c r="C78" s="104" t="s">
        <v>167</v>
      </c>
      <c r="D78" s="114" t="s">
        <v>203</v>
      </c>
      <c r="E78" s="95">
        <v>45441</v>
      </c>
      <c r="F78" s="98" t="s">
        <v>169</v>
      </c>
      <c r="G78" s="78" t="s">
        <v>170</v>
      </c>
      <c r="H78" s="48">
        <v>806</v>
      </c>
      <c r="I78" s="97">
        <v>45456</v>
      </c>
      <c r="J78" s="60">
        <v>1458.69</v>
      </c>
      <c r="K78" s="60">
        <v>0</v>
      </c>
      <c r="L78" s="115">
        <v>0</v>
      </c>
      <c r="M78" s="66">
        <v>96.83</v>
      </c>
      <c r="N78" s="36">
        <v>273.5</v>
      </c>
      <c r="O78" s="27">
        <f t="shared" si="3"/>
        <v>1732.19</v>
      </c>
      <c r="P78" s="5"/>
    </row>
    <row r="79" spans="2:16" ht="42" customHeight="1">
      <c r="B79" s="47" t="s">
        <v>23</v>
      </c>
      <c r="C79" s="104" t="s">
        <v>167</v>
      </c>
      <c r="D79" s="114" t="s">
        <v>204</v>
      </c>
      <c r="E79" s="95">
        <v>45415</v>
      </c>
      <c r="F79" s="98" t="s">
        <v>169</v>
      </c>
      <c r="G79" s="78" t="s">
        <v>170</v>
      </c>
      <c r="H79" s="48">
        <v>807</v>
      </c>
      <c r="I79" s="97">
        <v>45456</v>
      </c>
      <c r="J79" s="60">
        <v>1458.69</v>
      </c>
      <c r="K79" s="60">
        <v>0</v>
      </c>
      <c r="L79" s="115">
        <v>0</v>
      </c>
      <c r="M79" s="66">
        <v>96.83</v>
      </c>
      <c r="N79" s="36">
        <v>273.5</v>
      </c>
      <c r="O79" s="27">
        <f t="shared" si="3"/>
        <v>1732.19</v>
      </c>
      <c r="P79" s="5"/>
    </row>
    <row r="80" spans="2:16" ht="33" customHeight="1">
      <c r="B80" s="52" t="s">
        <v>18</v>
      </c>
      <c r="C80" s="70" t="s">
        <v>24</v>
      </c>
      <c r="D80" s="83" t="s">
        <v>205</v>
      </c>
      <c r="E80" s="72">
        <v>45456</v>
      </c>
      <c r="F80" s="91" t="s">
        <v>178</v>
      </c>
      <c r="G80" s="74" t="s">
        <v>37</v>
      </c>
      <c r="H80" s="48">
        <v>809</v>
      </c>
      <c r="I80" s="97">
        <v>45456</v>
      </c>
      <c r="J80" s="60">
        <v>0</v>
      </c>
      <c r="K80" s="60">
        <v>1160</v>
      </c>
      <c r="L80" s="115">
        <v>0</v>
      </c>
      <c r="M80" s="41">
        <f>2.32+2.23+23.2</f>
        <v>27.75</v>
      </c>
      <c r="N80" s="36">
        <v>46.4</v>
      </c>
      <c r="O80" s="27">
        <f t="shared" si="3"/>
        <v>1206.4000000000001</v>
      </c>
      <c r="P80" s="5"/>
    </row>
    <row r="81" spans="2:18" ht="33" customHeight="1">
      <c r="B81" s="47" t="s">
        <v>23</v>
      </c>
      <c r="C81" s="70" t="s">
        <v>23</v>
      </c>
      <c r="D81" s="89" t="s">
        <v>206</v>
      </c>
      <c r="E81" s="72">
        <v>45456</v>
      </c>
      <c r="F81" s="83" t="s">
        <v>205</v>
      </c>
      <c r="G81" s="73" t="s">
        <v>207</v>
      </c>
      <c r="H81" s="62">
        <v>810</v>
      </c>
      <c r="I81" s="97">
        <v>45456</v>
      </c>
      <c r="J81" s="60">
        <v>0</v>
      </c>
      <c r="K81" s="60">
        <v>5600</v>
      </c>
      <c r="L81" s="115">
        <v>0</v>
      </c>
      <c r="M81" s="41">
        <f>11.2+10.75+280</f>
        <v>301.95</v>
      </c>
      <c r="N81" s="36">
        <v>224</v>
      </c>
      <c r="O81" s="27">
        <f t="shared" si="3"/>
        <v>5824</v>
      </c>
      <c r="P81" s="5"/>
    </row>
    <row r="82" spans="2:18" ht="33" customHeight="1">
      <c r="B82" s="52" t="s">
        <v>18</v>
      </c>
      <c r="C82" s="70" t="s">
        <v>24</v>
      </c>
      <c r="D82" s="91" t="s">
        <v>208</v>
      </c>
      <c r="E82" s="72">
        <v>45456</v>
      </c>
      <c r="F82" s="106" t="s">
        <v>209</v>
      </c>
      <c r="G82" s="78" t="s">
        <v>210</v>
      </c>
      <c r="H82" s="62">
        <v>811</v>
      </c>
      <c r="I82" s="97">
        <v>45456</v>
      </c>
      <c r="J82" s="60">
        <v>0</v>
      </c>
      <c r="K82" s="60">
        <v>11310</v>
      </c>
      <c r="L82" s="115">
        <v>0</v>
      </c>
      <c r="M82" s="41">
        <f>22.62+21.72</f>
        <v>44.34</v>
      </c>
      <c r="N82" s="36">
        <v>452.4</v>
      </c>
      <c r="O82" s="27">
        <f t="shared" si="3"/>
        <v>11762.4</v>
      </c>
      <c r="P82" s="5"/>
    </row>
    <row r="83" spans="2:18" ht="33" customHeight="1">
      <c r="B83" s="52" t="s">
        <v>18</v>
      </c>
      <c r="C83" s="70" t="s">
        <v>24</v>
      </c>
      <c r="D83" s="83" t="s">
        <v>211</v>
      </c>
      <c r="E83" s="72">
        <v>45456</v>
      </c>
      <c r="F83" s="103" t="s">
        <v>26</v>
      </c>
      <c r="G83" s="78" t="s">
        <v>27</v>
      </c>
      <c r="H83" s="62">
        <v>812</v>
      </c>
      <c r="I83" s="97">
        <v>45456</v>
      </c>
      <c r="J83" s="60">
        <v>0</v>
      </c>
      <c r="K83" s="60">
        <v>2550</v>
      </c>
      <c r="L83" s="115">
        <v>0</v>
      </c>
      <c r="M83" s="41">
        <f>5.1+4.9+65.28</f>
        <v>75.28</v>
      </c>
      <c r="N83" s="36">
        <v>102</v>
      </c>
      <c r="O83" s="27">
        <f t="shared" si="3"/>
        <v>2652</v>
      </c>
      <c r="P83" s="5"/>
    </row>
    <row r="84" spans="2:18" ht="33" customHeight="1">
      <c r="B84" s="52" t="s">
        <v>18</v>
      </c>
      <c r="C84" s="104" t="s">
        <v>212</v>
      </c>
      <c r="D84" s="114" t="s">
        <v>213</v>
      </c>
      <c r="E84" s="72">
        <v>45456</v>
      </c>
      <c r="F84" s="103" t="s">
        <v>47</v>
      </c>
      <c r="G84" s="78" t="s">
        <v>48</v>
      </c>
      <c r="H84" s="62">
        <v>813</v>
      </c>
      <c r="I84" s="97">
        <v>45456</v>
      </c>
      <c r="J84" s="60">
        <v>6048</v>
      </c>
      <c r="K84" s="60">
        <v>0</v>
      </c>
      <c r="L84" s="115">
        <v>0</v>
      </c>
      <c r="M84" s="41">
        <f>56.7+54.43+302.4</f>
        <v>413.53</v>
      </c>
      <c r="N84" s="36">
        <v>1134</v>
      </c>
      <c r="O84" s="27">
        <f t="shared" si="3"/>
        <v>7182</v>
      </c>
      <c r="P84" s="5"/>
    </row>
    <row r="85" spans="2:18" ht="33" customHeight="1">
      <c r="B85" s="47" t="s">
        <v>23</v>
      </c>
      <c r="C85" s="104" t="s">
        <v>23</v>
      </c>
      <c r="D85" s="114" t="s">
        <v>214</v>
      </c>
      <c r="E85" s="105" t="s">
        <v>215</v>
      </c>
      <c r="F85" s="83" t="s">
        <v>216</v>
      </c>
      <c r="G85" s="74" t="s">
        <v>67</v>
      </c>
      <c r="H85" s="48">
        <v>814</v>
      </c>
      <c r="I85" s="97">
        <v>45456</v>
      </c>
      <c r="J85" s="60">
        <v>44160</v>
      </c>
      <c r="K85" s="60">
        <v>0</v>
      </c>
      <c r="L85" s="115">
        <v>0</v>
      </c>
      <c r="M85" s="68">
        <f>414+397.44</f>
        <v>811.44</v>
      </c>
      <c r="N85" s="36">
        <v>8280</v>
      </c>
      <c r="O85" s="27">
        <f t="shared" si="3"/>
        <v>52440</v>
      </c>
      <c r="P85" s="5"/>
    </row>
    <row r="86" spans="2:18" ht="33" customHeight="1">
      <c r="B86" s="47" t="s">
        <v>18</v>
      </c>
      <c r="C86" s="70" t="s">
        <v>212</v>
      </c>
      <c r="D86" s="114" t="s">
        <v>217</v>
      </c>
      <c r="E86" s="72">
        <v>45456</v>
      </c>
      <c r="F86" s="83" t="s">
        <v>164</v>
      </c>
      <c r="G86" s="88" t="s">
        <v>165</v>
      </c>
      <c r="H86" s="48">
        <v>815</v>
      </c>
      <c r="I86" s="97">
        <v>45456</v>
      </c>
      <c r="J86" s="60">
        <v>0</v>
      </c>
      <c r="K86" s="60">
        <v>3596.12</v>
      </c>
      <c r="L86" s="115">
        <v>0</v>
      </c>
      <c r="M86" s="67">
        <f>172.61+179.81</f>
        <v>352.42</v>
      </c>
      <c r="N86" s="36">
        <v>0</v>
      </c>
      <c r="O86" s="27">
        <f t="shared" si="3"/>
        <v>3596.12</v>
      </c>
      <c r="P86" s="5"/>
    </row>
    <row r="87" spans="2:18" ht="33" customHeight="1">
      <c r="B87" s="47" t="s">
        <v>23</v>
      </c>
      <c r="C87" s="70" t="s">
        <v>24</v>
      </c>
      <c r="D87" s="114" t="s">
        <v>218</v>
      </c>
      <c r="E87" s="72">
        <v>45456</v>
      </c>
      <c r="F87" s="83" t="s">
        <v>164</v>
      </c>
      <c r="G87" s="88" t="s">
        <v>165</v>
      </c>
      <c r="H87" s="48">
        <v>816</v>
      </c>
      <c r="I87" s="97">
        <v>45456</v>
      </c>
      <c r="J87" s="60">
        <v>0</v>
      </c>
      <c r="K87" s="60">
        <v>1495.12</v>
      </c>
      <c r="L87" s="115">
        <v>0</v>
      </c>
      <c r="M87" s="41">
        <f>74.76+71.77</f>
        <v>146.53</v>
      </c>
      <c r="N87" s="36">
        <v>0</v>
      </c>
      <c r="O87" s="27">
        <f t="shared" si="3"/>
        <v>1495.12</v>
      </c>
      <c r="P87" s="5"/>
    </row>
    <row r="88" spans="2:18" ht="20.25" customHeight="1">
      <c r="B88" s="109"/>
      <c r="C88" s="109"/>
      <c r="D88" s="110"/>
      <c r="E88" s="111"/>
      <c r="F88" s="111"/>
      <c r="G88" s="112"/>
      <c r="H88" s="113" t="s">
        <v>219</v>
      </c>
      <c r="I88" s="113"/>
      <c r="J88" s="42">
        <f t="shared" ref="J88:L88" si="6">SUM(J6:J87)</f>
        <v>449486.43</v>
      </c>
      <c r="K88" s="42">
        <f t="shared" si="6"/>
        <v>313867.59999999998</v>
      </c>
      <c r="L88" s="42">
        <f t="shared" si="6"/>
        <v>0</v>
      </c>
      <c r="M88" s="42">
        <f>SUM(M6:M87)</f>
        <v>36204.269999999975</v>
      </c>
      <c r="N88" s="42">
        <f>SUM(N6:N87)</f>
        <v>92238.68</v>
      </c>
      <c r="O88" s="42">
        <f>SUM(O6:O87)</f>
        <v>855592.71</v>
      </c>
      <c r="P88" s="5"/>
      <c r="R88" s="5"/>
    </row>
    <row r="89" spans="2:18" ht="44.25" customHeight="1">
      <c r="B89" s="1" t="s">
        <v>220</v>
      </c>
      <c r="C89"/>
      <c r="E89"/>
      <c r="F89" s="6" t="s">
        <v>221</v>
      </c>
      <c r="G89"/>
      <c r="H89"/>
      <c r="I89"/>
      <c r="J89" s="5"/>
      <c r="K89"/>
      <c r="L89"/>
      <c r="M89" s="5"/>
      <c r="N89" s="5"/>
      <c r="O89" s="5"/>
      <c r="P89" s="59"/>
    </row>
    <row r="90" spans="2:18" ht="60" customHeight="1">
      <c r="B90" s="118" t="s">
        <v>222</v>
      </c>
      <c r="C90" s="118"/>
      <c r="E90"/>
      <c r="F90"/>
      <c r="G90"/>
      <c r="H90"/>
      <c r="I90"/>
      <c r="J90"/>
      <c r="K90"/>
      <c r="L90"/>
      <c r="N90"/>
      <c r="O90" s="5"/>
      <c r="P90" s="5"/>
    </row>
    <row r="91" spans="2:18" ht="36">
      <c r="B91" s="25" t="s">
        <v>4</v>
      </c>
      <c r="C91" s="25" t="s">
        <v>5</v>
      </c>
      <c r="D91" s="25" t="s">
        <v>6</v>
      </c>
      <c r="E91" s="25" t="s">
        <v>7</v>
      </c>
      <c r="F91" s="25" t="s">
        <v>8</v>
      </c>
      <c r="G91" s="25" t="s">
        <v>9</v>
      </c>
      <c r="H91" s="25" t="s">
        <v>10</v>
      </c>
      <c r="I91" s="25" t="s">
        <v>11</v>
      </c>
      <c r="J91" s="25" t="s">
        <v>12</v>
      </c>
      <c r="K91" s="25" t="s">
        <v>13</v>
      </c>
      <c r="L91" s="25" t="s">
        <v>14</v>
      </c>
      <c r="M91" s="25" t="s">
        <v>15</v>
      </c>
      <c r="N91" s="25" t="s">
        <v>16</v>
      </c>
      <c r="O91" s="25" t="s">
        <v>17</v>
      </c>
    </row>
    <row r="92" spans="2:18">
      <c r="B92" s="15" t="s">
        <v>223</v>
      </c>
      <c r="C92" s="15" t="s">
        <v>223</v>
      </c>
      <c r="D92" s="21" t="s">
        <v>224</v>
      </c>
      <c r="E92" s="22">
        <v>45383</v>
      </c>
      <c r="F92" s="21" t="s">
        <v>225</v>
      </c>
      <c r="G92" s="15"/>
      <c r="H92" s="15"/>
      <c r="I92" s="15"/>
      <c r="J92" s="16">
        <v>15677.6</v>
      </c>
      <c r="K92" s="15"/>
      <c r="L92" s="15"/>
      <c r="M92" s="15"/>
      <c r="N92" s="15"/>
      <c r="O92" s="16">
        <f>J92</f>
        <v>15677.6</v>
      </c>
    </row>
    <row r="93" spans="2:18">
      <c r="B93" s="15" t="s">
        <v>223</v>
      </c>
      <c r="C93" s="15" t="s">
        <v>226</v>
      </c>
      <c r="D93" s="21" t="s">
        <v>224</v>
      </c>
      <c r="E93" s="22">
        <v>45413</v>
      </c>
      <c r="F93" s="21" t="s">
        <v>225</v>
      </c>
      <c r="G93" s="17"/>
      <c r="H93" s="17"/>
      <c r="I93" s="17"/>
      <c r="J93" s="16">
        <v>28322.400000000001</v>
      </c>
      <c r="K93" s="15"/>
      <c r="L93" s="15"/>
      <c r="M93" s="15"/>
      <c r="N93" s="15"/>
      <c r="O93" s="16">
        <f t="shared" ref="O93:O94" si="7">J93</f>
        <v>28322.400000000001</v>
      </c>
    </row>
    <row r="94" spans="2:18">
      <c r="B94" s="15" t="s">
        <v>223</v>
      </c>
      <c r="C94" s="15" t="s">
        <v>226</v>
      </c>
      <c r="D94" s="21" t="s">
        <v>224</v>
      </c>
      <c r="E94" s="22">
        <v>45444</v>
      </c>
      <c r="F94" s="21" t="s">
        <v>225</v>
      </c>
      <c r="G94" s="15"/>
      <c r="H94" s="15"/>
      <c r="I94" s="15"/>
      <c r="J94" s="16">
        <v>8792.16</v>
      </c>
      <c r="K94" s="15"/>
      <c r="L94" s="15"/>
      <c r="M94" s="15"/>
      <c r="N94" s="15"/>
      <c r="O94" s="16">
        <f t="shared" si="7"/>
        <v>8792.16</v>
      </c>
    </row>
    <row r="95" spans="2:18">
      <c r="B95" s="18"/>
      <c r="C95" s="18"/>
      <c r="D95" s="18"/>
      <c r="E95" s="18"/>
      <c r="F95" s="18"/>
      <c r="G95" s="19"/>
      <c r="H95" s="19"/>
      <c r="I95" s="19" t="s">
        <v>219</v>
      </c>
      <c r="J95" s="20">
        <f>SUM(J92:J94)</f>
        <v>52792.160000000003</v>
      </c>
      <c r="K95" s="19"/>
      <c r="L95" s="19"/>
      <c r="M95" s="19"/>
      <c r="N95" s="19"/>
      <c r="O95" s="20">
        <f>SUM(O92:O94)</f>
        <v>52792.160000000003</v>
      </c>
    </row>
    <row r="96" spans="2:18">
      <c r="B96" s="10"/>
      <c r="C96" s="11"/>
      <c r="D96" s="12"/>
      <c r="E96" s="11"/>
      <c r="F96" s="11"/>
    </row>
    <row r="97" spans="2:6" ht="30" customHeight="1">
      <c r="B97" s="116" t="s">
        <v>227</v>
      </c>
      <c r="C97" s="116"/>
      <c r="E97"/>
      <c r="F97"/>
    </row>
    <row r="98" spans="2:6" ht="30" customHeight="1">
      <c r="B98" s="119" t="s">
        <v>228</v>
      </c>
      <c r="C98" s="120"/>
      <c r="D98" s="120"/>
      <c r="E98" s="120"/>
      <c r="F98" s="121"/>
    </row>
    <row r="99" spans="2:6" ht="22.5">
      <c r="B99" s="23" t="s">
        <v>229</v>
      </c>
      <c r="C99" s="23" t="s">
        <v>230</v>
      </c>
      <c r="D99" s="23" t="s">
        <v>226</v>
      </c>
      <c r="E99" s="23" t="s">
        <v>231</v>
      </c>
      <c r="F99" s="23" t="s">
        <v>219</v>
      </c>
    </row>
    <row r="100" spans="2:6" ht="34.5">
      <c r="B100" s="7" t="s">
        <v>232</v>
      </c>
      <c r="C100" s="8">
        <v>800000</v>
      </c>
      <c r="D100" s="8">
        <v>250000</v>
      </c>
      <c r="E100" s="8">
        <v>2200000</v>
      </c>
      <c r="F100" s="8">
        <f>SUM(C100:E100)</f>
        <v>3250000</v>
      </c>
    </row>
    <row r="101" spans="2:6" ht="23.25">
      <c r="B101" s="7" t="s">
        <v>233</v>
      </c>
      <c r="C101" s="8">
        <v>600000</v>
      </c>
      <c r="D101" s="8">
        <v>170000</v>
      </c>
      <c r="E101" s="8">
        <v>1650000</v>
      </c>
      <c r="F101" s="8">
        <f t="shared" ref="F101:F106" si="8">SUM(C101:E101)</f>
        <v>2420000</v>
      </c>
    </row>
    <row r="102" spans="2:6" ht="23.25">
      <c r="B102" s="7" t="s">
        <v>234</v>
      </c>
      <c r="C102" s="8">
        <v>229670.99</v>
      </c>
      <c r="D102" s="9">
        <v>52792.160000000003</v>
      </c>
      <c r="E102" s="8">
        <v>625927.36</v>
      </c>
      <c r="F102" s="8">
        <f t="shared" si="8"/>
        <v>908390.51</v>
      </c>
    </row>
    <row r="103" spans="2:6" ht="23.25">
      <c r="B103" s="7" t="s">
        <v>235</v>
      </c>
      <c r="C103" s="8">
        <v>229670.99</v>
      </c>
      <c r="D103" s="9">
        <v>78725.600000000006</v>
      </c>
      <c r="E103" s="8">
        <v>625927.36</v>
      </c>
      <c r="F103" s="8">
        <f>SUM(C103:E103)</f>
        <v>934323.95</v>
      </c>
    </row>
    <row r="104" spans="2:6" ht="23.25">
      <c r="B104" s="7" t="s">
        <v>236</v>
      </c>
      <c r="C104" s="8">
        <f>C100-C101</f>
        <v>200000</v>
      </c>
      <c r="D104" s="8">
        <f>D100-D101</f>
        <v>80000</v>
      </c>
      <c r="E104" s="8">
        <f>E100-E101</f>
        <v>550000</v>
      </c>
      <c r="F104" s="8">
        <f t="shared" si="8"/>
        <v>830000</v>
      </c>
    </row>
    <row r="105" spans="2:6" ht="23.25">
      <c r="B105" s="7" t="s">
        <v>237</v>
      </c>
      <c r="C105" s="8">
        <f>C101-C103</f>
        <v>370329.01</v>
      </c>
      <c r="D105" s="8">
        <f t="shared" ref="D105:E105" si="9">D101-D103</f>
        <v>91274.4</v>
      </c>
      <c r="E105" s="8">
        <f t="shared" si="9"/>
        <v>1024072.64</v>
      </c>
      <c r="F105" s="8">
        <f t="shared" si="8"/>
        <v>1485676.05</v>
      </c>
    </row>
    <row r="106" spans="2:6" ht="23.25">
      <c r="B106" s="7" t="s">
        <v>238</v>
      </c>
      <c r="C106" s="8">
        <v>0</v>
      </c>
      <c r="D106" s="8">
        <v>14882.88</v>
      </c>
      <c r="E106" s="8">
        <v>0</v>
      </c>
      <c r="F106" s="8">
        <f t="shared" si="8"/>
        <v>14882.88</v>
      </c>
    </row>
    <row r="107" spans="2:6" ht="23.25">
      <c r="B107" s="7" t="s">
        <v>239</v>
      </c>
      <c r="C107" s="13">
        <f>C103+C106</f>
        <v>229670.99</v>
      </c>
      <c r="D107" s="13">
        <f t="shared" ref="D107" si="10">D103+D106</f>
        <v>93608.48000000001</v>
      </c>
      <c r="E107" s="13">
        <f>E103+E106</f>
        <v>625927.36</v>
      </c>
      <c r="F107" s="8">
        <f>C107+D107+E107</f>
        <v>949206.83</v>
      </c>
    </row>
  </sheetData>
  <mergeCells count="5">
    <mergeCell ref="B2:C2"/>
    <mergeCell ref="B4:C4"/>
    <mergeCell ref="B90:C90"/>
    <mergeCell ref="B97:C97"/>
    <mergeCell ref="B98:F98"/>
  </mergeCells>
  <phoneticPr fontId="11" type="noConversion"/>
  <pageMargins left="0.511811024" right="0.511811024" top="0.78740157499999996" bottom="0.78740157499999996" header="0.31496062000000002" footer="0.31496062000000002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06223-BD71-46C2-B815-0A5C0E3E41A2}">
  <sheetPr>
    <pageSetUpPr fitToPage="1"/>
  </sheetPr>
  <dimension ref="B1:P13"/>
  <sheetViews>
    <sheetView workbookViewId="0">
      <selection activeCell="B3" sqref="B3:F12"/>
    </sheetView>
  </sheetViews>
  <sheetFormatPr defaultRowHeight="15"/>
  <cols>
    <col min="1" max="1" width="4.85546875" customWidth="1"/>
    <col min="2" max="2" width="24.42578125" style="3" customWidth="1"/>
    <col min="3" max="3" width="16" style="3" customWidth="1"/>
    <col min="4" max="4" width="13.140625" customWidth="1"/>
    <col min="5" max="5" width="13.7109375" style="3" customWidth="1"/>
    <col min="6" max="6" width="13.140625" style="3" customWidth="1"/>
    <col min="7" max="7" width="15.28515625" style="3" customWidth="1"/>
    <col min="8" max="9" width="8.7109375" style="3" customWidth="1"/>
    <col min="10" max="10" width="10" style="3" customWidth="1"/>
    <col min="11" max="11" width="9.42578125" style="3" customWidth="1"/>
    <col min="12" max="12" width="8.7109375" style="3" customWidth="1"/>
    <col min="13" max="13" width="8" style="3" customWidth="1"/>
    <col min="14" max="14" width="9.7109375" customWidth="1"/>
    <col min="15" max="16" width="11.5703125" style="3" customWidth="1"/>
    <col min="17" max="17" width="17.85546875" customWidth="1"/>
  </cols>
  <sheetData>
    <row r="1" spans="2:6">
      <c r="B1" s="2" t="s">
        <v>0</v>
      </c>
    </row>
    <row r="2" spans="2:6" ht="36.75" customHeight="1">
      <c r="B2" s="2" t="s">
        <v>227</v>
      </c>
      <c r="C2"/>
      <c r="E2"/>
      <c r="F2"/>
    </row>
    <row r="3" spans="2:6" ht="28.5" customHeight="1">
      <c r="B3" s="122" t="s">
        <v>240</v>
      </c>
      <c r="C3" s="122"/>
      <c r="E3"/>
      <c r="F3"/>
    </row>
    <row r="4" spans="2:6" ht="35.25" customHeight="1">
      <c r="B4" s="14" t="s">
        <v>229</v>
      </c>
      <c r="C4" s="14" t="s">
        <v>230</v>
      </c>
      <c r="D4" s="14" t="s">
        <v>226</v>
      </c>
      <c r="E4" s="14" t="s">
        <v>231</v>
      </c>
      <c r="F4" s="14" t="s">
        <v>219</v>
      </c>
    </row>
    <row r="5" spans="2:6" ht="21.75" customHeight="1">
      <c r="B5" s="7" t="s">
        <v>241</v>
      </c>
      <c r="C5" s="8">
        <v>432000</v>
      </c>
      <c r="D5" s="8">
        <v>250000</v>
      </c>
      <c r="E5" s="8">
        <v>1118000</v>
      </c>
      <c r="F5" s="8">
        <f>SUM(C5:E5)</f>
        <v>1800000</v>
      </c>
    </row>
    <row r="6" spans="2:6" ht="22.5" customHeight="1">
      <c r="B6" s="7" t="s">
        <v>233</v>
      </c>
      <c r="C6" s="8">
        <v>432000</v>
      </c>
      <c r="D6" s="8">
        <v>250000</v>
      </c>
      <c r="E6" s="8">
        <v>1118000</v>
      </c>
      <c r="F6" s="8">
        <f t="shared" ref="F6:F11" si="0">SUM(C6:E6)</f>
        <v>1800000</v>
      </c>
    </row>
    <row r="7" spans="2:6" ht="23.25" customHeight="1">
      <c r="B7" s="7" t="s">
        <v>234</v>
      </c>
      <c r="C7" s="8">
        <v>3462.69</v>
      </c>
      <c r="D7" s="9">
        <v>19528</v>
      </c>
      <c r="E7" s="8">
        <v>0</v>
      </c>
      <c r="F7" s="8">
        <f t="shared" si="0"/>
        <v>22990.69</v>
      </c>
    </row>
    <row r="8" spans="2:6" ht="16.5" customHeight="1">
      <c r="B8" s="7" t="s">
        <v>235</v>
      </c>
      <c r="C8" s="8">
        <v>3462</v>
      </c>
      <c r="D8" s="8">
        <v>19528</v>
      </c>
      <c r="E8" s="8">
        <v>0</v>
      </c>
      <c r="F8" s="8">
        <f>SUM(C8:E8)</f>
        <v>22990</v>
      </c>
    </row>
    <row r="9" spans="2:6" ht="20.25" customHeight="1">
      <c r="B9" s="7" t="s">
        <v>242</v>
      </c>
      <c r="C9" s="8">
        <v>0</v>
      </c>
      <c r="D9" s="8">
        <v>0</v>
      </c>
      <c r="E9" s="8">
        <v>0</v>
      </c>
      <c r="F9" s="8">
        <f t="shared" si="0"/>
        <v>0</v>
      </c>
    </row>
    <row r="10" spans="2:6" ht="24" customHeight="1">
      <c r="B10" s="7" t="s">
        <v>243</v>
      </c>
      <c r="C10" s="8">
        <v>428537.31</v>
      </c>
      <c r="D10" s="8">
        <v>230472</v>
      </c>
      <c r="E10" s="8">
        <v>1118000</v>
      </c>
      <c r="F10" s="8">
        <f t="shared" si="0"/>
        <v>1777009.31</v>
      </c>
    </row>
    <row r="11" spans="2:6" ht="21" customHeight="1">
      <c r="B11" s="7" t="s">
        <v>244</v>
      </c>
      <c r="C11" s="8">
        <v>121891.32</v>
      </c>
      <c r="D11" s="8">
        <v>8334.8799999999992</v>
      </c>
      <c r="E11" s="8">
        <v>28921.8</v>
      </c>
      <c r="F11" s="8">
        <f t="shared" si="0"/>
        <v>159148</v>
      </c>
    </row>
    <row r="12" spans="2:6" ht="26.25" customHeight="1">
      <c r="B12" s="7" t="s">
        <v>245</v>
      </c>
      <c r="C12" s="13">
        <f>C7+C11</f>
        <v>125354.01000000001</v>
      </c>
      <c r="D12" s="8">
        <v>27862.880000000001</v>
      </c>
      <c r="E12" s="8">
        <f>E7+E11</f>
        <v>28921.8</v>
      </c>
      <c r="F12" s="8">
        <f>C12+D12+E12</f>
        <v>182138.69</v>
      </c>
    </row>
    <row r="13" spans="2:6">
      <c r="B13" s="10"/>
      <c r="C13" s="11"/>
      <c r="D13" s="12"/>
      <c r="E13" s="11"/>
      <c r="F13" s="11"/>
    </row>
  </sheetData>
  <mergeCells count="1">
    <mergeCell ref="B3:C3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 xmlns="306c6372-641f-4f58-b0c9-9b714448f1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EC7224CD7C434B8DA1BB4287D8EDD6" ma:contentTypeVersion="14" ma:contentTypeDescription="Crie um novo documento." ma:contentTypeScope="" ma:versionID="2589d6f00092f3048190164f4631a966">
  <xsd:schema xmlns:xsd="http://www.w3.org/2001/XMLSchema" xmlns:xs="http://www.w3.org/2001/XMLSchema" xmlns:p="http://schemas.microsoft.com/office/2006/metadata/properties" xmlns:ns2="306c6372-641f-4f58-b0c9-9b714448f138" xmlns:ns3="25522c09-5c4f-44a0-aaee-d1c4880bf795" targetNamespace="http://schemas.microsoft.com/office/2006/metadata/properties" ma:root="true" ma:fieldsID="791906f34d7725ed39ca951c95aa0de8" ns2:_="" ns3:_="">
    <xsd:import namespace="306c6372-641f-4f58-b0c9-9b714448f138"/>
    <xsd:import namespace="25522c09-5c4f-44a0-aaee-d1c4880bf7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c6372-641f-4f58-b0c9-9b714448f1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Data" ma:index="11" nillable="true" ma:displayName="Data" ma:format="DateOnly" ma:internalName="Data">
      <xsd:simpleType>
        <xsd:restriction base="dms:DateTim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22c09-5c4f-44a0-aaee-d1c4880bf79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053B20-ED0F-41D1-B867-4D30BAA76FDB}"/>
</file>

<file path=customXml/itemProps2.xml><?xml version="1.0" encoding="utf-8"?>
<ds:datastoreItem xmlns:ds="http://schemas.openxmlformats.org/officeDocument/2006/customXml" ds:itemID="{D2957D1C-9F19-488C-9F8B-286070D65D2D}"/>
</file>

<file path=customXml/itemProps3.xml><?xml version="1.0" encoding="utf-8"?>
<ds:datastoreItem xmlns:ds="http://schemas.openxmlformats.org/officeDocument/2006/customXml" ds:itemID="{4B2E7CB7-2B61-4A1F-96D6-0BE5192318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Mariana Franke Viegas</dc:creator>
  <cp:keywords/>
  <dc:description/>
  <cp:lastModifiedBy>Claudia Maria Macedo Holanda da Silva</cp:lastModifiedBy>
  <cp:revision/>
  <dcterms:created xsi:type="dcterms:W3CDTF">2020-01-14T19:59:01Z</dcterms:created>
  <dcterms:modified xsi:type="dcterms:W3CDTF">2024-07-16T14:34:05Z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0x01010049EC7224CD7C434B8DA1BB4287D8EDD6</vt:lpwstr>
  </property>
</Properties>
</file>