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holanda\Documents\"/>
    </mc:Choice>
  </mc:AlternateContent>
  <xr:revisionPtr revIDLastSave="0" documentId="8_{4CC0F4A6-7E52-477D-BCD1-931E04C761B3}" xr6:coauthVersionLast="47" xr6:coauthVersionMax="47" xr10:uidLastSave="{00000000-0000-0000-0000-000000000000}"/>
  <bookViews>
    <workbookView xWindow="-28920" yWindow="-120" windowWidth="29040" windowHeight="15840" xr2:uid="{5CA7443E-1ECD-46B2-A2B9-D99780B83705}"/>
  </bookViews>
  <sheets>
    <sheet name="KLIMT E DODF -ANEXO I" sheetId="1" r:id="rId1"/>
    <sheet name=" RESUMO - ANEXO 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D70" i="1"/>
  <c r="C70" i="1"/>
  <c r="M8" i="1"/>
  <c r="M41" i="1"/>
  <c r="M7" i="1"/>
  <c r="M6" i="1"/>
  <c r="N53" i="1"/>
  <c r="M53" i="1"/>
  <c r="K53" i="1"/>
  <c r="M11" i="1"/>
  <c r="M9" i="1"/>
  <c r="M47" i="1"/>
  <c r="M46" i="1"/>
  <c r="M45" i="1"/>
  <c r="M44" i="1"/>
  <c r="M42" i="1"/>
  <c r="M21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0" i="1"/>
  <c r="M19" i="1"/>
  <c r="M18" i="1"/>
  <c r="M17" i="1"/>
  <c r="M16" i="1"/>
  <c r="M15" i="1"/>
  <c r="M14" i="1"/>
  <c r="M13" i="1"/>
  <c r="M12" i="1"/>
  <c r="M10" i="1"/>
  <c r="M43" i="1"/>
  <c r="O47" i="1"/>
  <c r="O7" i="1"/>
  <c r="O6" i="1"/>
  <c r="O53" i="1" l="1"/>
  <c r="J53" i="1"/>
  <c r="L53" i="1" l="1"/>
  <c r="E72" i="1"/>
  <c r="D72" i="1"/>
  <c r="C72" i="1"/>
  <c r="F72" i="1" l="1"/>
  <c r="F71" i="1"/>
  <c r="F70" i="1"/>
  <c r="F69" i="1"/>
  <c r="F68" i="1"/>
  <c r="F67" i="1"/>
  <c r="F66" i="1"/>
  <c r="F65" i="1"/>
  <c r="F12" i="3"/>
  <c r="E12" i="3"/>
  <c r="C12" i="3"/>
  <c r="F11" i="3"/>
  <c r="F10" i="3"/>
  <c r="F9" i="3"/>
  <c r="F8" i="3"/>
  <c r="F7" i="3"/>
  <c r="F6" i="3"/>
  <c r="F5" i="3"/>
  <c r="J60" i="1"/>
  <c r="O59" i="1"/>
  <c r="O58" i="1"/>
  <c r="O57" i="1"/>
  <c r="O60" i="1" l="1"/>
</calcChain>
</file>

<file path=xl/sharedStrings.xml><?xml version="1.0" encoding="utf-8"?>
<sst xmlns="http://schemas.openxmlformats.org/spreadsheetml/2006/main" count="420" uniqueCount="142">
  <si>
    <t>ANEXO I</t>
  </si>
  <si>
    <t>1. DEMONSTRATIVO DE GASTOS COM PUBLICIDADE E PROPAGANDA - TERCEIRO TRIMESTRE 2023</t>
  </si>
  <si>
    <t xml:space="preserve">1.1 Contrato nº:  32/2019
</t>
  </si>
  <si>
    <t>1.1.1 AGÊNCIA: KLIMT AGÊNCIA DE PUBLICIDADE, CNPJ: 10.365.754/0001-07</t>
  </si>
  <si>
    <t>FINALIDADE</t>
  </si>
  <si>
    <t>CAMPANHA</t>
  </si>
  <si>
    <t>VEÍCULO</t>
  </si>
  <si>
    <t>PERÍODO DE EXECUÇÃO</t>
  </si>
  <si>
    <t>SUBCONTRATADO</t>
  </si>
  <si>
    <t>CNPJ</t>
  </si>
  <si>
    <t>NF AGÊNCIA</t>
  </si>
  <si>
    <t>DT EMISSÃO</t>
  </si>
  <si>
    <t>VEICULAÇÃO (a)</t>
  </si>
  <si>
    <t>PRODUÇÃO (b)</t>
  </si>
  <si>
    <t>GLOSAS (c)</t>
  </si>
  <si>
    <t>TRIBUTOS (d)</t>
  </si>
  <si>
    <t>COMISSÃO DA AGÊNCIA (e)</t>
  </si>
  <si>
    <t>TOTAL DESPESA (a+b-c+e)</t>
  </si>
  <si>
    <t>Institucional</t>
  </si>
  <si>
    <t>Publicidade legal</t>
  </si>
  <si>
    <t>Jornal de Brasília</t>
  </si>
  <si>
    <t>JORNAL DE BRASÍLIA COMUNICAÇÃO LTDA</t>
  </si>
  <si>
    <t>13.846.483/0001-91</t>
  </si>
  <si>
    <t>Utilidade Pública/Institucional</t>
  </si>
  <si>
    <t>Campanha Mensal</t>
  </si>
  <si>
    <t>Impressão lona front / Adesivação pulpito</t>
  </si>
  <si>
    <t>Não se aplica</t>
  </si>
  <si>
    <t>Absolute Comunicacao e Comercio Ltda</t>
  </si>
  <si>
    <t>13.813.782/0001-20</t>
  </si>
  <si>
    <t> </t>
  </si>
  <si>
    <t>Utilidade Pública</t>
  </si>
  <si>
    <t xml:space="preserve">Produção de videos verticais </t>
  </si>
  <si>
    <t>AMV8 FILMES &amp; PRODUCOES LTDA</t>
  </si>
  <si>
    <t>28.998.891/0001-36</t>
  </si>
  <si>
    <t>Junho</t>
  </si>
  <si>
    <t>Veiculação Frontlight</t>
  </si>
  <si>
    <t>16 a 30/06/2023</t>
  </si>
  <si>
    <t>Anunciart Veiculos de Publicidade Eireli</t>
  </si>
  <si>
    <t>02.683.230/0001-28</t>
  </si>
  <si>
    <t>CERRADO MIX COMUNICACAO E PRODUCAO LTDA</t>
  </si>
  <si>
    <t>02.311.600/0001-04</t>
  </si>
  <si>
    <t>Veiculação Midia Programatica</t>
  </si>
  <si>
    <t>Ways Digital Agencia de Marketing Ltda</t>
  </si>
  <si>
    <t>47.436.058/0001-46</t>
  </si>
  <si>
    <t>Veiculação Blog</t>
  </si>
  <si>
    <t>16 a 25/06/2023</t>
  </si>
  <si>
    <t>AGENCIA PALEAR - COMUNICACAO, PUBLICIDADE E CONSULTORIA LTDA</t>
  </si>
  <si>
    <t xml:space="preserve"> 08.406.032/0001-01</t>
  </si>
  <si>
    <t>ATIVAMENTE ACOMPANHAMENTO E SERVICOS LTDA</t>
  </si>
  <si>
    <t xml:space="preserve"> 12.394.932/0001-45</t>
  </si>
  <si>
    <t>Agencia Comunicacao Tudo OK</t>
  </si>
  <si>
    <t>11.245.114/0001-18</t>
  </si>
  <si>
    <t>"Gilmar Correa 39985156900
Misto Brasili"</t>
  </si>
  <si>
    <t>28.824.221/0001-01</t>
  </si>
  <si>
    <t>JORNAL DO GUARA EDITORA E COMUNICACAO LTDA</t>
  </si>
  <si>
    <t>04.554.113/0001-90</t>
  </si>
  <si>
    <t xml:space="preserve">   </t>
  </si>
  <si>
    <t>A. A. dos Santos Publicidade Marketing e Notícias ME</t>
  </si>
  <si>
    <t>15.434.320/0001-27</t>
  </si>
  <si>
    <t>PROVEDOR DE NOTICIAS SAUDE E DIREITOS SOCIAIS LTDA</t>
  </si>
  <si>
    <t xml:space="preserve"> 22.969.066/0001-27</t>
  </si>
  <si>
    <t>Revista Plano B Ltda</t>
  </si>
  <si>
    <t>48.876.804/0001-85</t>
  </si>
  <si>
    <t>INFORMA TUDO DF LTDA</t>
  </si>
  <si>
    <t>22.559.374/0001-8</t>
  </si>
  <si>
    <t xml:space="preserve">LUIZ EDUARDO PASSEADO BARBOSA ADM ME </t>
  </si>
  <si>
    <t>07.109.194/0001-07</t>
  </si>
  <si>
    <t>Inova Gestao - Consultoria e Comunicacao Ltda</t>
  </si>
  <si>
    <t>13.913.044/0001-54</t>
  </si>
  <si>
    <t>Ana Claudia Martins Santos ME</t>
  </si>
  <si>
    <t xml:space="preserve"> 17.726.908/0001-80</t>
  </si>
  <si>
    <t>"Opiniao Comunicacao - Empresa de Servicos Eireli
Grupo Opiniao"</t>
  </si>
  <si>
    <t>18.409.455/0001-20</t>
  </si>
  <si>
    <t>"SR Gestao Empresarial e Publicidade Ltda.
Olhos de Aguia"</t>
  </si>
  <si>
    <t>8.079.810/0001-58</t>
  </si>
  <si>
    <t>E di Brasilia Comunicacao Ltda</t>
  </si>
  <si>
    <t>35.825.568/0001-26</t>
  </si>
  <si>
    <t xml:space="preserve">GB EDIÇÃO DE JORNAL DIÁRIO LTDA </t>
  </si>
  <si>
    <t>26.992.003/0001-42</t>
  </si>
  <si>
    <t>"INOVAR SERVICOS DE INFORMACAO LTDA
POR BRASILIA"</t>
  </si>
  <si>
    <t>09.178.647/0001-82</t>
  </si>
  <si>
    <t>A &amp; A Neves Comunicacao Editora e Grafica Eireli</t>
  </si>
  <si>
    <t>37.978.269/0001-57</t>
  </si>
  <si>
    <t>SOLUCAO COMUNICACAO E LOCACOES LTDA</t>
  </si>
  <si>
    <t xml:space="preserve"> 47.344.151/0001-20</t>
  </si>
  <si>
    <t>Zuleika Aparecida Lopes ME</t>
  </si>
  <si>
    <t>06.957.271/0001-16</t>
  </si>
  <si>
    <t>Olho News Servicos de Comunicacao Ltda</t>
  </si>
  <si>
    <t>33.059.226/0001-17</t>
  </si>
  <si>
    <t>BRAZIL MULHER PORTAL DE NOTICIAS, CURSOS E CAPACITACAO</t>
  </si>
  <si>
    <t>07.318.755/0001-88</t>
  </si>
  <si>
    <t>EG News Ltda</t>
  </si>
  <si>
    <t xml:space="preserve"> 04.058.259/0001-44</t>
  </si>
  <si>
    <t>Joanemaria A Pereira</t>
  </si>
  <si>
    <t>37.347.658/0001-84</t>
  </si>
  <si>
    <t>"Tear Tecnologia da Informacao Ltda</t>
  </si>
  <si>
    <t>19.069.992/0001-31</t>
  </si>
  <si>
    <t xml:space="preserve">SOBRADINHO NOTÍCIA LTDA ME </t>
  </si>
  <si>
    <t>37.104.866/0001-52</t>
  </si>
  <si>
    <t>Vou LA Comunicacao e Portais de Internet Ltda</t>
  </si>
  <si>
    <t>40.203.149/0001-92</t>
  </si>
  <si>
    <t>Veiculação Portal</t>
  </si>
  <si>
    <t>Folha do Meio Ambiente Cultura Viva, Editora Ltda ME</t>
  </si>
  <si>
    <t>33.515.438/0001-61</t>
  </si>
  <si>
    <t>Utilidade Pública / Institucional</t>
  </si>
  <si>
    <t>Criação - Post Redes Sociais, Banner, frontlight, filme</t>
  </si>
  <si>
    <t>01/07 a 15/07/2023</t>
  </si>
  <si>
    <t>KLIMT AGÊNCIA DE PUBLICIDADE LTDA</t>
  </si>
  <si>
    <t>10.365.754/0001-07</t>
  </si>
  <si>
    <t xml:space="preserve">BRIGADEIRO BENTES PRODUCOES EIRELI </t>
  </si>
  <si>
    <t xml:space="preserve">22.493.404/0001-05 </t>
  </si>
  <si>
    <t xml:space="preserve">Criação - Post Redes Sociais e filmes </t>
  </si>
  <si>
    <t>Aviso de Abertura de Licitação - Pregão Eletronico</t>
  </si>
  <si>
    <t>Produção de adesivação</t>
  </si>
  <si>
    <t>01 A 30/08/2023</t>
  </si>
  <si>
    <t>Aviso de Audiencia Publica</t>
  </si>
  <si>
    <t>TOTAL</t>
  </si>
  <si>
    <t>1.2 Contrato nº 57/2015</t>
  </si>
  <si>
    <t xml:space="preserve"> </t>
  </si>
  <si>
    <t>1.2.1 CONTRATADO: Secretaria de Estado da Casa Civil-  CNPJ 09.639.459/0001-05</t>
  </si>
  <si>
    <t>DODF</t>
  </si>
  <si>
    <t>NÃO</t>
  </si>
  <si>
    <t>Publicidade Legal</t>
  </si>
  <si>
    <t>ANEXO II</t>
  </si>
  <si>
    <t>2. RESUMO GERAL - SALDOS E DESPESAS COM PUBLICIDADE LIQUIDADAS no 4º TRIMESTRE DE 2022</t>
  </si>
  <si>
    <t>RESUMO GERAL</t>
  </si>
  <si>
    <t>Publicidade Institucional</t>
  </si>
  <si>
    <t>Publicidade de Utilidade Pública</t>
  </si>
  <si>
    <t>1. Dotação Orçamentária (2022)</t>
  </si>
  <si>
    <t>2. Empenhado (até o trimeste)</t>
  </si>
  <si>
    <t>3a. Liquidado (no trimestre)</t>
  </si>
  <si>
    <t>3b. Liquidado acumulado</t>
  </si>
  <si>
    <t>4. Crédito Orç. Disponível (2022)</t>
  </si>
  <si>
    <t>5. Saldo de empenho 2023</t>
  </si>
  <si>
    <t>6. Restos à Pagar RP(2022) acumulado</t>
  </si>
  <si>
    <t>7. Total liquidado 2023 com RP (2022)</t>
  </si>
  <si>
    <t>2. RESUMO GERAL - SALDOS E DESPESAS COM PUBLICIDADE LIQUIDADAS no 1º TRIMESTRE DE 2021</t>
  </si>
  <si>
    <t>1. Dotação Orçamentária (2020)</t>
  </si>
  <si>
    <t>4. Crédito Orç. Disponível (2020)</t>
  </si>
  <si>
    <t>5. Saldo de empenho 2020</t>
  </si>
  <si>
    <t>6. Restos à Pagar RP(2019) acumulado</t>
  </si>
  <si>
    <t>7. Total liquidado 2020 com RP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</si>
</sst>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43" fontId="0" fillId="0" borderId="0" xfId="0" applyNumberFormat="1"/>
    <xf numFmtId="4" fontId="0" fillId="0" borderId="0" xfId="0" applyNumberFormat="1"/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justify" vertical="center" wrapText="1"/>
    </xf>
    <xf numFmtId="43" fontId="4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43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4" fontId="6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4" fontId="8" fillId="3" borderId="11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8" fillId="3" borderId="12" xfId="0" applyNumberFormat="1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 wrapText="1"/>
    </xf>
    <xf numFmtId="4" fontId="8" fillId="3" borderId="12" xfId="0" applyNumberFormat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right" vertical="center" wrapText="1"/>
    </xf>
    <xf numFmtId="43" fontId="8" fillId="3" borderId="11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horizontal="right" vertical="center"/>
    </xf>
    <xf numFmtId="43" fontId="8" fillId="3" borderId="12" xfId="0" applyNumberFormat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right" vertical="center"/>
    </xf>
    <xf numFmtId="43" fontId="4" fillId="2" borderId="2" xfId="1" applyFont="1" applyFill="1" applyBorder="1" applyAlignment="1">
      <alignment horizontal="right" vertical="center"/>
    </xf>
    <xf numFmtId="43" fontId="4" fillId="2" borderId="2" xfId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43" fontId="4" fillId="2" borderId="2" xfId="1" quotePrefix="1" applyFont="1" applyFill="1" applyBorder="1" applyAlignment="1">
      <alignment horizontal="right" vertical="center"/>
    </xf>
    <xf numFmtId="43" fontId="7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2C5C-E20C-4CE7-9239-D2A92CE47D25}">
  <sheetPr>
    <pageSetUpPr fitToPage="1"/>
  </sheetPr>
  <dimension ref="B1:R72"/>
  <sheetViews>
    <sheetView tabSelected="1" topLeftCell="A69" workbookViewId="0">
      <selection activeCell="B63" sqref="B63:F72"/>
    </sheetView>
  </sheetViews>
  <sheetFormatPr defaultRowHeight="15" x14ac:dyDescent="0.25"/>
  <cols>
    <col min="1" max="1" width="4.85546875" customWidth="1"/>
    <col min="2" max="2" width="14.42578125" style="3" customWidth="1"/>
    <col min="3" max="3" width="14.28515625" style="3" customWidth="1"/>
    <col min="4" max="4" width="14.42578125" customWidth="1"/>
    <col min="5" max="5" width="15.85546875" style="3" customWidth="1"/>
    <col min="6" max="6" width="22" style="3" customWidth="1"/>
    <col min="7" max="7" width="15.28515625" style="3" customWidth="1"/>
    <col min="8" max="8" width="8.28515625" style="3" customWidth="1"/>
    <col min="9" max="9" width="9.42578125" style="3" customWidth="1"/>
    <col min="10" max="10" width="12.42578125" style="3" customWidth="1"/>
    <col min="11" max="11" width="11.42578125" style="3" customWidth="1"/>
    <col min="12" max="12" width="9" style="3" customWidth="1"/>
    <col min="13" max="13" width="10.42578125" customWidth="1"/>
    <col min="14" max="14" width="11.5703125" style="3" customWidth="1"/>
    <col min="15" max="15" width="12.28515625" style="3" customWidth="1"/>
    <col min="16" max="16" width="17.85546875" customWidth="1"/>
    <col min="18" max="18" width="11.140625" customWidth="1"/>
  </cols>
  <sheetData>
    <row r="1" spans="2:16" x14ac:dyDescent="0.25">
      <c r="B1" s="2" t="s">
        <v>0</v>
      </c>
    </row>
    <row r="2" spans="2:16" ht="60" customHeight="1" x14ac:dyDescent="0.25">
      <c r="B2" s="73" t="s">
        <v>1</v>
      </c>
      <c r="C2" s="73"/>
    </row>
    <row r="3" spans="2:16" ht="26.25" customHeight="1" x14ac:dyDescent="0.25">
      <c r="B3" s="4" t="s">
        <v>2</v>
      </c>
    </row>
    <row r="4" spans="2:16" ht="44.25" customHeight="1" x14ac:dyDescent="0.25">
      <c r="B4" s="74" t="s">
        <v>3</v>
      </c>
      <c r="C4" s="74"/>
    </row>
    <row r="5" spans="2:16" ht="36" customHeight="1" x14ac:dyDescent="0.25">
      <c r="B5" s="25" t="s">
        <v>4</v>
      </c>
      <c r="C5" s="25" t="s">
        <v>5</v>
      </c>
      <c r="D5" s="25" t="s">
        <v>6</v>
      </c>
      <c r="E5" s="33" t="s">
        <v>7</v>
      </c>
      <c r="F5" s="25" t="s">
        <v>8</v>
      </c>
      <c r="G5" s="25" t="s">
        <v>9</v>
      </c>
      <c r="H5" s="25" t="s">
        <v>10</v>
      </c>
      <c r="I5" s="25" t="s">
        <v>11</v>
      </c>
      <c r="J5" s="25" t="s">
        <v>12</v>
      </c>
      <c r="K5" s="25" t="s">
        <v>13</v>
      </c>
      <c r="L5" s="25" t="s">
        <v>14</v>
      </c>
      <c r="M5" s="25" t="s">
        <v>15</v>
      </c>
      <c r="N5" s="25" t="s">
        <v>16</v>
      </c>
      <c r="O5" s="25" t="s">
        <v>17</v>
      </c>
    </row>
    <row r="6" spans="2:16" ht="36" customHeight="1" x14ac:dyDescent="0.25">
      <c r="B6" s="35" t="s">
        <v>18</v>
      </c>
      <c r="C6" s="30" t="s">
        <v>19</v>
      </c>
      <c r="D6" s="40" t="s">
        <v>20</v>
      </c>
      <c r="E6" s="39">
        <v>45086</v>
      </c>
      <c r="F6" s="41" t="s">
        <v>21</v>
      </c>
      <c r="G6" s="31" t="s">
        <v>22</v>
      </c>
      <c r="H6" s="32">
        <v>232</v>
      </c>
      <c r="I6" s="28">
        <v>45117</v>
      </c>
      <c r="J6" s="29">
        <v>1458.68</v>
      </c>
      <c r="K6" s="29"/>
      <c r="L6" s="24"/>
      <c r="M6" s="27">
        <f>26.81+70.02</f>
        <v>96.83</v>
      </c>
      <c r="N6" s="29">
        <v>273.5</v>
      </c>
      <c r="O6" s="29">
        <f>J6+K6-L6+N6</f>
        <v>1732.18</v>
      </c>
    </row>
    <row r="7" spans="2:16" ht="36" customHeight="1" x14ac:dyDescent="0.25">
      <c r="B7" s="35" t="s">
        <v>18</v>
      </c>
      <c r="C7" s="30" t="s">
        <v>19</v>
      </c>
      <c r="D7" s="35" t="s">
        <v>20</v>
      </c>
      <c r="E7" s="37">
        <v>45104</v>
      </c>
      <c r="F7" s="36" t="s">
        <v>21</v>
      </c>
      <c r="G7" s="31" t="s">
        <v>22</v>
      </c>
      <c r="H7" s="32">
        <v>233</v>
      </c>
      <c r="I7" s="28">
        <v>45117</v>
      </c>
      <c r="J7" s="29">
        <v>1458.69</v>
      </c>
      <c r="K7" s="29"/>
      <c r="L7" s="24"/>
      <c r="M7" s="27">
        <f>26.81+70.02</f>
        <v>96.83</v>
      </c>
      <c r="N7" s="29">
        <v>273.5</v>
      </c>
      <c r="O7" s="29">
        <f t="shared" ref="O7" si="0">J7+K7-L7+N7</f>
        <v>1732.19</v>
      </c>
    </row>
    <row r="8" spans="2:16" ht="36" customHeight="1" x14ac:dyDescent="0.25">
      <c r="B8" s="42" t="s">
        <v>23</v>
      </c>
      <c r="C8" s="43" t="s">
        <v>24</v>
      </c>
      <c r="D8" s="43" t="s">
        <v>25</v>
      </c>
      <c r="E8" s="44" t="s">
        <v>26</v>
      </c>
      <c r="F8" s="45" t="s">
        <v>27</v>
      </c>
      <c r="G8" s="45" t="s">
        <v>28</v>
      </c>
      <c r="H8" s="43">
        <v>234</v>
      </c>
      <c r="I8" s="46">
        <v>45117</v>
      </c>
      <c r="J8" s="60">
        <v>0</v>
      </c>
      <c r="K8" s="60">
        <v>9050</v>
      </c>
      <c r="L8" s="63" t="s">
        <v>29</v>
      </c>
      <c r="M8" s="64">
        <f>17.6+16.9+0.5+0.48</f>
        <v>35.479999999999997</v>
      </c>
      <c r="N8" s="64">
        <v>362</v>
      </c>
      <c r="O8" s="65">
        <v>9412</v>
      </c>
    </row>
    <row r="9" spans="2:16" ht="36" customHeight="1" x14ac:dyDescent="0.25">
      <c r="B9" s="47" t="s">
        <v>30</v>
      </c>
      <c r="C9" s="48" t="s">
        <v>24</v>
      </c>
      <c r="D9" s="48" t="s">
        <v>31</v>
      </c>
      <c r="E9" s="49" t="s">
        <v>26</v>
      </c>
      <c r="F9" s="41" t="s">
        <v>32</v>
      </c>
      <c r="G9" s="41" t="s">
        <v>33</v>
      </c>
      <c r="H9" s="48">
        <v>235</v>
      </c>
      <c r="I9" s="50">
        <v>45117</v>
      </c>
      <c r="J9" s="61">
        <v>0</v>
      </c>
      <c r="K9" s="61">
        <v>49920</v>
      </c>
      <c r="L9" s="62" t="s">
        <v>29</v>
      </c>
      <c r="M9" s="62">
        <f>99.84+95.85</f>
        <v>195.69</v>
      </c>
      <c r="N9" s="61">
        <v>1996.8</v>
      </c>
      <c r="O9" s="59">
        <v>51916.800000000003</v>
      </c>
    </row>
    <row r="10" spans="2:16" ht="45.75" customHeight="1" x14ac:dyDescent="0.25">
      <c r="B10" s="47" t="s">
        <v>30</v>
      </c>
      <c r="C10" s="48" t="s">
        <v>34</v>
      </c>
      <c r="D10" s="48" t="s">
        <v>35</v>
      </c>
      <c r="E10" s="51" t="s">
        <v>36</v>
      </c>
      <c r="F10" s="41" t="s">
        <v>37</v>
      </c>
      <c r="G10" s="41" t="s">
        <v>38</v>
      </c>
      <c r="H10" s="48">
        <v>236</v>
      </c>
      <c r="I10" s="50">
        <v>45117</v>
      </c>
      <c r="J10" s="61">
        <v>8800</v>
      </c>
      <c r="K10" s="62" t="s">
        <v>29</v>
      </c>
      <c r="L10" s="62" t="s">
        <v>29</v>
      </c>
      <c r="M10" s="66">
        <f>82.5+79.2+422.4</f>
        <v>584.09999999999991</v>
      </c>
      <c r="N10" s="61">
        <v>1650</v>
      </c>
      <c r="O10" s="59">
        <v>10450</v>
      </c>
    </row>
    <row r="11" spans="2:16" ht="36.75" customHeight="1" x14ac:dyDescent="0.25">
      <c r="B11" s="47" t="s">
        <v>30</v>
      </c>
      <c r="C11" s="48" t="s">
        <v>34</v>
      </c>
      <c r="D11" s="48" t="s">
        <v>35</v>
      </c>
      <c r="E11" s="52" t="s">
        <v>36</v>
      </c>
      <c r="F11" s="41" t="s">
        <v>39</v>
      </c>
      <c r="G11" s="41" t="s">
        <v>40</v>
      </c>
      <c r="H11" s="53">
        <v>237</v>
      </c>
      <c r="I11" s="50">
        <v>45117</v>
      </c>
      <c r="J11" s="59">
        <v>8800</v>
      </c>
      <c r="K11" s="67" t="s">
        <v>29</v>
      </c>
      <c r="L11" s="62" t="s">
        <v>29</v>
      </c>
      <c r="M11" s="66">
        <f>82.5+79.2</f>
        <v>161.69999999999999</v>
      </c>
      <c r="N11" s="59">
        <v>1650</v>
      </c>
      <c r="O11" s="59">
        <v>10450</v>
      </c>
      <c r="P11" s="5"/>
    </row>
    <row r="12" spans="2:16" ht="33" customHeight="1" x14ac:dyDescent="0.25">
      <c r="B12" s="47" t="s">
        <v>30</v>
      </c>
      <c r="C12" s="48" t="s">
        <v>24</v>
      </c>
      <c r="D12" s="48" t="s">
        <v>41</v>
      </c>
      <c r="E12" s="44" t="s">
        <v>34</v>
      </c>
      <c r="F12" s="41" t="s">
        <v>42</v>
      </c>
      <c r="G12" s="41" t="s">
        <v>43</v>
      </c>
      <c r="H12" s="53">
        <v>238</v>
      </c>
      <c r="I12" s="50">
        <v>45117</v>
      </c>
      <c r="J12" s="59">
        <v>42724</v>
      </c>
      <c r="K12" s="67" t="s">
        <v>29</v>
      </c>
      <c r="L12" s="62" t="s">
        <v>29</v>
      </c>
      <c r="M12" s="66">
        <f>400.54+384.52</f>
        <v>785.06</v>
      </c>
      <c r="N12" s="59">
        <v>8010.75</v>
      </c>
      <c r="O12" s="59">
        <v>50734.75</v>
      </c>
      <c r="P12" s="5"/>
    </row>
    <row r="13" spans="2:16" ht="33" customHeight="1" x14ac:dyDescent="0.25">
      <c r="B13" s="47" t="s">
        <v>18</v>
      </c>
      <c r="C13" s="48" t="s">
        <v>24</v>
      </c>
      <c r="D13" s="48" t="s">
        <v>44</v>
      </c>
      <c r="E13" s="54" t="s">
        <v>45</v>
      </c>
      <c r="F13" s="41" t="s">
        <v>46</v>
      </c>
      <c r="G13" s="41" t="s">
        <v>47</v>
      </c>
      <c r="H13" s="53">
        <v>239</v>
      </c>
      <c r="I13" s="50">
        <v>45117</v>
      </c>
      <c r="J13" s="59">
        <v>1548</v>
      </c>
      <c r="K13" s="67" t="s">
        <v>29</v>
      </c>
      <c r="L13" s="62" t="s">
        <v>29</v>
      </c>
      <c r="M13" s="62">
        <f>14.51+13.93</f>
        <v>28.439999999999998</v>
      </c>
      <c r="N13" s="67">
        <v>290.25</v>
      </c>
      <c r="O13" s="59">
        <v>1838.25</v>
      </c>
      <c r="P13" s="5"/>
    </row>
    <row r="14" spans="2:16" ht="33" customHeight="1" x14ac:dyDescent="0.25">
      <c r="B14" s="47" t="s">
        <v>18</v>
      </c>
      <c r="C14" s="48" t="s">
        <v>24</v>
      </c>
      <c r="D14" s="48" t="s">
        <v>44</v>
      </c>
      <c r="E14" s="54" t="s">
        <v>45</v>
      </c>
      <c r="F14" s="41" t="s">
        <v>48</v>
      </c>
      <c r="G14" s="41" t="s">
        <v>49</v>
      </c>
      <c r="H14" s="53">
        <v>240</v>
      </c>
      <c r="I14" s="50">
        <v>45117</v>
      </c>
      <c r="J14" s="59">
        <v>1548</v>
      </c>
      <c r="K14" s="67" t="s">
        <v>29</v>
      </c>
      <c r="L14" s="62" t="s">
        <v>29</v>
      </c>
      <c r="M14" s="62">
        <f t="shared" ref="M14:M39" si="1">14.51+13.93</f>
        <v>28.439999999999998</v>
      </c>
      <c r="N14" s="67">
        <v>290.25</v>
      </c>
      <c r="O14" s="59">
        <v>1838.25</v>
      </c>
      <c r="P14" s="5"/>
    </row>
    <row r="15" spans="2:16" ht="33" customHeight="1" x14ac:dyDescent="0.25">
      <c r="B15" s="47" t="s">
        <v>18</v>
      </c>
      <c r="C15" s="48" t="s">
        <v>24</v>
      </c>
      <c r="D15" s="48" t="s">
        <v>44</v>
      </c>
      <c r="E15" s="54" t="s">
        <v>45</v>
      </c>
      <c r="F15" s="41" t="s">
        <v>50</v>
      </c>
      <c r="G15" s="41" t="s">
        <v>51</v>
      </c>
      <c r="H15" s="53">
        <v>241</v>
      </c>
      <c r="I15" s="50">
        <v>45117</v>
      </c>
      <c r="J15" s="59">
        <v>1548</v>
      </c>
      <c r="K15" s="67" t="s">
        <v>29</v>
      </c>
      <c r="L15" s="62" t="s">
        <v>29</v>
      </c>
      <c r="M15" s="62">
        <f t="shared" si="1"/>
        <v>28.439999999999998</v>
      </c>
      <c r="N15" s="67">
        <v>290.25</v>
      </c>
      <c r="O15" s="59">
        <v>1838.25</v>
      </c>
      <c r="P15" s="5"/>
    </row>
    <row r="16" spans="2:16" ht="33" customHeight="1" x14ac:dyDescent="0.25">
      <c r="B16" s="47" t="s">
        <v>18</v>
      </c>
      <c r="C16" s="48" t="s">
        <v>24</v>
      </c>
      <c r="D16" s="48" t="s">
        <v>44</v>
      </c>
      <c r="E16" s="54" t="s">
        <v>45</v>
      </c>
      <c r="F16" s="41" t="s">
        <v>52</v>
      </c>
      <c r="G16" s="41" t="s">
        <v>53</v>
      </c>
      <c r="H16" s="53">
        <v>242</v>
      </c>
      <c r="I16" s="50">
        <v>45117</v>
      </c>
      <c r="J16" s="59">
        <v>1548</v>
      </c>
      <c r="K16" s="67" t="s">
        <v>29</v>
      </c>
      <c r="L16" s="62" t="s">
        <v>29</v>
      </c>
      <c r="M16" s="62">
        <f t="shared" si="1"/>
        <v>28.439999999999998</v>
      </c>
      <c r="N16" s="67">
        <v>290.25</v>
      </c>
      <c r="O16" s="59">
        <v>1838.25</v>
      </c>
      <c r="P16" s="5"/>
    </row>
    <row r="17" spans="2:16" ht="33" customHeight="1" x14ac:dyDescent="0.25">
      <c r="B17" s="47" t="s">
        <v>18</v>
      </c>
      <c r="C17" s="48" t="s">
        <v>24</v>
      </c>
      <c r="D17" s="48" t="s">
        <v>44</v>
      </c>
      <c r="E17" s="54" t="s">
        <v>45</v>
      </c>
      <c r="F17" s="41" t="s">
        <v>54</v>
      </c>
      <c r="G17" s="41" t="s">
        <v>55</v>
      </c>
      <c r="H17" s="53">
        <v>243</v>
      </c>
      <c r="I17" s="50">
        <v>45117</v>
      </c>
      <c r="J17" s="59">
        <v>1548</v>
      </c>
      <c r="K17" s="67" t="s">
        <v>56</v>
      </c>
      <c r="L17" s="62" t="s">
        <v>29</v>
      </c>
      <c r="M17" s="62">
        <f t="shared" si="1"/>
        <v>28.439999999999998</v>
      </c>
      <c r="N17" s="67">
        <v>290.25</v>
      </c>
      <c r="O17" s="59">
        <v>1838.25</v>
      </c>
      <c r="P17" s="5"/>
    </row>
    <row r="18" spans="2:16" ht="33" customHeight="1" x14ac:dyDescent="0.25">
      <c r="B18" s="47" t="s">
        <v>18</v>
      </c>
      <c r="C18" s="48" t="s">
        <v>24</v>
      </c>
      <c r="D18" s="48" t="s">
        <v>44</v>
      </c>
      <c r="E18" s="54" t="s">
        <v>45</v>
      </c>
      <c r="F18" s="41" t="s">
        <v>57</v>
      </c>
      <c r="G18" s="41" t="s">
        <v>58</v>
      </c>
      <c r="H18" s="53">
        <v>244</v>
      </c>
      <c r="I18" s="50">
        <v>45117</v>
      </c>
      <c r="J18" s="59">
        <v>1548</v>
      </c>
      <c r="K18" s="67" t="s">
        <v>29</v>
      </c>
      <c r="L18" s="62" t="s">
        <v>29</v>
      </c>
      <c r="M18" s="62">
        <f t="shared" si="1"/>
        <v>28.439999999999998</v>
      </c>
      <c r="N18" s="67">
        <v>290.25</v>
      </c>
      <c r="O18" s="59">
        <v>1838.25</v>
      </c>
      <c r="P18" s="5"/>
    </row>
    <row r="19" spans="2:16" ht="33" customHeight="1" x14ac:dyDescent="0.25">
      <c r="B19" s="47" t="s">
        <v>18</v>
      </c>
      <c r="C19" s="48" t="s">
        <v>24</v>
      </c>
      <c r="D19" s="48" t="s">
        <v>44</v>
      </c>
      <c r="E19" s="54" t="s">
        <v>45</v>
      </c>
      <c r="F19" s="41" t="s">
        <v>59</v>
      </c>
      <c r="G19" s="41" t="s">
        <v>60</v>
      </c>
      <c r="H19" s="53">
        <v>245</v>
      </c>
      <c r="I19" s="50">
        <v>45117</v>
      </c>
      <c r="J19" s="59">
        <v>1548</v>
      </c>
      <c r="K19" s="67" t="s">
        <v>29</v>
      </c>
      <c r="L19" s="62" t="s">
        <v>29</v>
      </c>
      <c r="M19" s="62">
        <f t="shared" si="1"/>
        <v>28.439999999999998</v>
      </c>
      <c r="N19" s="67">
        <v>290.25</v>
      </c>
      <c r="O19" s="59">
        <v>1838.25</v>
      </c>
      <c r="P19" s="5"/>
    </row>
    <row r="20" spans="2:16" ht="33" customHeight="1" x14ac:dyDescent="0.25">
      <c r="B20" s="47" t="s">
        <v>18</v>
      </c>
      <c r="C20" s="48" t="s">
        <v>24</v>
      </c>
      <c r="D20" s="48" t="s">
        <v>44</v>
      </c>
      <c r="E20" s="54" t="s">
        <v>45</v>
      </c>
      <c r="F20" s="41" t="s">
        <v>61</v>
      </c>
      <c r="G20" s="41" t="s">
        <v>62</v>
      </c>
      <c r="H20" s="53">
        <v>246</v>
      </c>
      <c r="I20" s="50">
        <v>45117</v>
      </c>
      <c r="J20" s="59">
        <v>1548</v>
      </c>
      <c r="K20" s="67" t="s">
        <v>29</v>
      </c>
      <c r="L20" s="62" t="s">
        <v>29</v>
      </c>
      <c r="M20" s="62">
        <f t="shared" si="1"/>
        <v>28.439999999999998</v>
      </c>
      <c r="N20" s="67">
        <v>290.25</v>
      </c>
      <c r="O20" s="59">
        <v>1838.25</v>
      </c>
      <c r="P20" s="5"/>
    </row>
    <row r="21" spans="2:16" ht="33" customHeight="1" x14ac:dyDescent="0.25">
      <c r="B21" s="47" t="s">
        <v>18</v>
      </c>
      <c r="C21" s="48" t="s">
        <v>24</v>
      </c>
      <c r="D21" s="48" t="s">
        <v>44</v>
      </c>
      <c r="E21" s="54" t="s">
        <v>45</v>
      </c>
      <c r="F21" s="41" t="s">
        <v>63</v>
      </c>
      <c r="G21" s="41" t="s">
        <v>64</v>
      </c>
      <c r="H21" s="53">
        <v>247</v>
      </c>
      <c r="I21" s="50">
        <v>45117</v>
      </c>
      <c r="J21" s="59">
        <v>1548</v>
      </c>
      <c r="K21" s="67" t="s">
        <v>29</v>
      </c>
      <c r="L21" s="62" t="s">
        <v>29</v>
      </c>
      <c r="M21" s="62">
        <f>14.51+13.93+74.3</f>
        <v>102.74</v>
      </c>
      <c r="N21" s="67">
        <v>290.25</v>
      </c>
      <c r="O21" s="59">
        <v>1838.25</v>
      </c>
      <c r="P21" s="5"/>
    </row>
    <row r="22" spans="2:16" ht="33" customHeight="1" x14ac:dyDescent="0.25">
      <c r="B22" s="47" t="s">
        <v>18</v>
      </c>
      <c r="C22" s="48" t="s">
        <v>24</v>
      </c>
      <c r="D22" s="48" t="s">
        <v>44</v>
      </c>
      <c r="E22" s="54" t="s">
        <v>45</v>
      </c>
      <c r="F22" s="41" t="s">
        <v>65</v>
      </c>
      <c r="G22" s="41" t="s">
        <v>66</v>
      </c>
      <c r="H22" s="53">
        <v>248</v>
      </c>
      <c r="I22" s="50">
        <v>45117</v>
      </c>
      <c r="J22" s="59">
        <v>1548</v>
      </c>
      <c r="K22" s="67" t="s">
        <v>29</v>
      </c>
      <c r="L22" s="62" t="s">
        <v>29</v>
      </c>
      <c r="M22" s="62">
        <f t="shared" si="1"/>
        <v>28.439999999999998</v>
      </c>
      <c r="N22" s="67">
        <v>290.25</v>
      </c>
      <c r="O22" s="59">
        <v>1838.25</v>
      </c>
      <c r="P22" s="5"/>
    </row>
    <row r="23" spans="2:16" ht="33" customHeight="1" x14ac:dyDescent="0.25">
      <c r="B23" s="47" t="s">
        <v>18</v>
      </c>
      <c r="C23" s="48" t="s">
        <v>24</v>
      </c>
      <c r="D23" s="48" t="s">
        <v>44</v>
      </c>
      <c r="E23" s="54" t="s">
        <v>45</v>
      </c>
      <c r="F23" s="41" t="s">
        <v>67</v>
      </c>
      <c r="G23" s="41" t="s">
        <v>68</v>
      </c>
      <c r="H23" s="53">
        <v>249</v>
      </c>
      <c r="I23" s="50">
        <v>45117</v>
      </c>
      <c r="J23" s="59">
        <v>1548</v>
      </c>
      <c r="K23" s="67" t="s">
        <v>29</v>
      </c>
      <c r="L23" s="62" t="s">
        <v>29</v>
      </c>
      <c r="M23" s="62">
        <f t="shared" si="1"/>
        <v>28.439999999999998</v>
      </c>
      <c r="N23" s="67">
        <v>290.25</v>
      </c>
      <c r="O23" s="59">
        <v>1838.25</v>
      </c>
      <c r="P23" s="5"/>
    </row>
    <row r="24" spans="2:16" ht="33" customHeight="1" x14ac:dyDescent="0.25">
      <c r="B24" s="47" t="s">
        <v>18</v>
      </c>
      <c r="C24" s="48" t="s">
        <v>24</v>
      </c>
      <c r="D24" s="48" t="s">
        <v>44</v>
      </c>
      <c r="E24" s="54" t="s">
        <v>45</v>
      </c>
      <c r="F24" s="41" t="s">
        <v>69</v>
      </c>
      <c r="G24" s="41" t="s">
        <v>70</v>
      </c>
      <c r="H24" s="53">
        <v>250</v>
      </c>
      <c r="I24" s="50">
        <v>45117</v>
      </c>
      <c r="J24" s="59">
        <v>1548</v>
      </c>
      <c r="K24" s="67" t="s">
        <v>29</v>
      </c>
      <c r="L24" s="62" t="s">
        <v>29</v>
      </c>
      <c r="M24" s="62">
        <f t="shared" si="1"/>
        <v>28.439999999999998</v>
      </c>
      <c r="N24" s="67">
        <v>290.25</v>
      </c>
      <c r="O24" s="59">
        <v>1838.25</v>
      </c>
      <c r="P24" s="5"/>
    </row>
    <row r="25" spans="2:16" ht="33" customHeight="1" x14ac:dyDescent="0.25">
      <c r="B25" s="47" t="s">
        <v>18</v>
      </c>
      <c r="C25" s="48" t="s">
        <v>24</v>
      </c>
      <c r="D25" s="48" t="s">
        <v>44</v>
      </c>
      <c r="E25" s="54" t="s">
        <v>45</v>
      </c>
      <c r="F25" s="41" t="s">
        <v>71</v>
      </c>
      <c r="G25" s="41" t="s">
        <v>72</v>
      </c>
      <c r="H25" s="53">
        <v>251</v>
      </c>
      <c r="I25" s="50">
        <v>45117</v>
      </c>
      <c r="J25" s="59">
        <v>1548</v>
      </c>
      <c r="K25" s="67" t="s">
        <v>29</v>
      </c>
      <c r="L25" s="62" t="s">
        <v>29</v>
      </c>
      <c r="M25" s="62">
        <f t="shared" si="1"/>
        <v>28.439999999999998</v>
      </c>
      <c r="N25" s="67">
        <v>290.25</v>
      </c>
      <c r="O25" s="59">
        <v>1838.25</v>
      </c>
      <c r="P25" s="5"/>
    </row>
    <row r="26" spans="2:16" ht="33" customHeight="1" x14ac:dyDescent="0.25">
      <c r="B26" s="47" t="s">
        <v>18</v>
      </c>
      <c r="C26" s="48" t="s">
        <v>24</v>
      </c>
      <c r="D26" s="48" t="s">
        <v>44</v>
      </c>
      <c r="E26" s="54" t="s">
        <v>45</v>
      </c>
      <c r="F26" s="41" t="s">
        <v>73</v>
      </c>
      <c r="G26" s="41" t="s">
        <v>74</v>
      </c>
      <c r="H26" s="53">
        <v>252</v>
      </c>
      <c r="I26" s="50">
        <v>45117</v>
      </c>
      <c r="J26" s="59">
        <v>1548</v>
      </c>
      <c r="K26" s="67" t="s">
        <v>29</v>
      </c>
      <c r="L26" s="62" t="s">
        <v>29</v>
      </c>
      <c r="M26" s="62">
        <f t="shared" si="1"/>
        <v>28.439999999999998</v>
      </c>
      <c r="N26" s="67">
        <v>290.25</v>
      </c>
      <c r="O26" s="59">
        <v>1838.25</v>
      </c>
      <c r="P26" s="5"/>
    </row>
    <row r="27" spans="2:16" ht="33" customHeight="1" x14ac:dyDescent="0.25">
      <c r="B27" s="47" t="s">
        <v>18</v>
      </c>
      <c r="C27" s="48" t="s">
        <v>24</v>
      </c>
      <c r="D27" s="48" t="s">
        <v>44</v>
      </c>
      <c r="E27" s="54" t="s">
        <v>45</v>
      </c>
      <c r="F27" s="41" t="s">
        <v>75</v>
      </c>
      <c r="G27" s="41" t="s">
        <v>76</v>
      </c>
      <c r="H27" s="53">
        <v>253</v>
      </c>
      <c r="I27" s="50">
        <v>45117</v>
      </c>
      <c r="J27" s="59">
        <v>1548</v>
      </c>
      <c r="K27" s="67" t="s">
        <v>29</v>
      </c>
      <c r="L27" s="62" t="s">
        <v>29</v>
      </c>
      <c r="M27" s="62">
        <f t="shared" si="1"/>
        <v>28.439999999999998</v>
      </c>
      <c r="N27" s="67">
        <v>290.25</v>
      </c>
      <c r="O27" s="59">
        <v>1838.25</v>
      </c>
      <c r="P27" s="5"/>
    </row>
    <row r="28" spans="2:16" ht="33" customHeight="1" x14ac:dyDescent="0.25">
      <c r="B28" s="47" t="s">
        <v>18</v>
      </c>
      <c r="C28" s="48" t="s">
        <v>24</v>
      </c>
      <c r="D28" s="48" t="s">
        <v>44</v>
      </c>
      <c r="E28" s="54" t="s">
        <v>45</v>
      </c>
      <c r="F28" s="41" t="s">
        <v>77</v>
      </c>
      <c r="G28" s="41" t="s">
        <v>78</v>
      </c>
      <c r="H28" s="53">
        <v>254</v>
      </c>
      <c r="I28" s="50">
        <v>45117</v>
      </c>
      <c r="J28" s="59">
        <v>1548</v>
      </c>
      <c r="K28" s="67" t="s">
        <v>29</v>
      </c>
      <c r="L28" s="62" t="s">
        <v>29</v>
      </c>
      <c r="M28" s="62">
        <f t="shared" si="1"/>
        <v>28.439999999999998</v>
      </c>
      <c r="N28" s="67">
        <v>290.25</v>
      </c>
      <c r="O28" s="59">
        <v>1838.25</v>
      </c>
      <c r="P28" s="5"/>
    </row>
    <row r="29" spans="2:16" ht="33" customHeight="1" x14ac:dyDescent="0.25">
      <c r="B29" s="47" t="s">
        <v>18</v>
      </c>
      <c r="C29" s="48" t="s">
        <v>24</v>
      </c>
      <c r="D29" s="48" t="s">
        <v>44</v>
      </c>
      <c r="E29" s="54" t="s">
        <v>45</v>
      </c>
      <c r="F29" s="41" t="s">
        <v>79</v>
      </c>
      <c r="G29" s="41" t="s">
        <v>80</v>
      </c>
      <c r="H29" s="53">
        <v>255</v>
      </c>
      <c r="I29" s="50">
        <v>45117</v>
      </c>
      <c r="J29" s="59">
        <v>1548</v>
      </c>
      <c r="K29" s="67" t="s">
        <v>29</v>
      </c>
      <c r="L29" s="62" t="s">
        <v>29</v>
      </c>
      <c r="M29" s="62">
        <f t="shared" si="1"/>
        <v>28.439999999999998</v>
      </c>
      <c r="N29" s="67">
        <v>290.25</v>
      </c>
      <c r="O29" s="59">
        <v>1838.25</v>
      </c>
      <c r="P29" s="5"/>
    </row>
    <row r="30" spans="2:16" ht="33" customHeight="1" x14ac:dyDescent="0.25">
      <c r="B30" s="47" t="s">
        <v>18</v>
      </c>
      <c r="C30" s="48" t="s">
        <v>24</v>
      </c>
      <c r="D30" s="48" t="s">
        <v>44</v>
      </c>
      <c r="E30" s="54" t="s">
        <v>45</v>
      </c>
      <c r="F30" s="41" t="s">
        <v>81</v>
      </c>
      <c r="G30" s="41" t="s">
        <v>82</v>
      </c>
      <c r="H30" s="53">
        <v>256</v>
      </c>
      <c r="I30" s="50">
        <v>45117</v>
      </c>
      <c r="J30" s="59">
        <v>1548</v>
      </c>
      <c r="K30" s="67" t="s">
        <v>29</v>
      </c>
      <c r="L30" s="62" t="s">
        <v>29</v>
      </c>
      <c r="M30" s="62">
        <f t="shared" si="1"/>
        <v>28.439999999999998</v>
      </c>
      <c r="N30" s="67">
        <v>290.25</v>
      </c>
      <c r="O30" s="59">
        <v>1838.25</v>
      </c>
      <c r="P30" s="5"/>
    </row>
    <row r="31" spans="2:16" ht="33" customHeight="1" x14ac:dyDescent="0.25">
      <c r="B31" s="47" t="s">
        <v>18</v>
      </c>
      <c r="C31" s="48" t="s">
        <v>24</v>
      </c>
      <c r="D31" s="48" t="s">
        <v>44</v>
      </c>
      <c r="E31" s="54" t="s">
        <v>45</v>
      </c>
      <c r="F31" s="41" t="s">
        <v>83</v>
      </c>
      <c r="G31" s="41" t="s">
        <v>84</v>
      </c>
      <c r="H31" s="53">
        <v>257</v>
      </c>
      <c r="I31" s="50">
        <v>45117</v>
      </c>
      <c r="J31" s="59">
        <v>1548</v>
      </c>
      <c r="K31" s="67" t="s">
        <v>29</v>
      </c>
      <c r="L31" s="62" t="s">
        <v>29</v>
      </c>
      <c r="M31" s="62">
        <f t="shared" si="1"/>
        <v>28.439999999999998</v>
      </c>
      <c r="N31" s="67">
        <v>290.25</v>
      </c>
      <c r="O31" s="59">
        <v>1838.25</v>
      </c>
      <c r="P31" s="5"/>
    </row>
    <row r="32" spans="2:16" ht="33" customHeight="1" x14ac:dyDescent="0.25">
      <c r="B32" s="47" t="s">
        <v>18</v>
      </c>
      <c r="C32" s="48" t="s">
        <v>24</v>
      </c>
      <c r="D32" s="48" t="s">
        <v>44</v>
      </c>
      <c r="E32" s="54" t="s">
        <v>45</v>
      </c>
      <c r="F32" s="41" t="s">
        <v>85</v>
      </c>
      <c r="G32" s="41" t="s">
        <v>86</v>
      </c>
      <c r="H32" s="53">
        <v>258</v>
      </c>
      <c r="I32" s="50">
        <v>45117</v>
      </c>
      <c r="J32" s="59">
        <v>1548</v>
      </c>
      <c r="K32" s="67" t="s">
        <v>29</v>
      </c>
      <c r="L32" s="62" t="s">
        <v>29</v>
      </c>
      <c r="M32" s="62">
        <f t="shared" si="1"/>
        <v>28.439999999999998</v>
      </c>
      <c r="N32" s="67">
        <v>290.25</v>
      </c>
      <c r="O32" s="59">
        <v>1838.25</v>
      </c>
      <c r="P32" s="5"/>
    </row>
    <row r="33" spans="2:16" ht="33" customHeight="1" x14ac:dyDescent="0.25">
      <c r="B33" s="47" t="s">
        <v>18</v>
      </c>
      <c r="C33" s="48" t="s">
        <v>24</v>
      </c>
      <c r="D33" s="48" t="s">
        <v>44</v>
      </c>
      <c r="E33" s="54" t="s">
        <v>45</v>
      </c>
      <c r="F33" s="41" t="s">
        <v>87</v>
      </c>
      <c r="G33" s="41" t="s">
        <v>88</v>
      </c>
      <c r="H33" s="53">
        <v>259</v>
      </c>
      <c r="I33" s="50">
        <v>45117</v>
      </c>
      <c r="J33" s="59">
        <v>1548</v>
      </c>
      <c r="K33" s="67" t="s">
        <v>29</v>
      </c>
      <c r="L33" s="62" t="s">
        <v>29</v>
      </c>
      <c r="M33" s="62">
        <f t="shared" si="1"/>
        <v>28.439999999999998</v>
      </c>
      <c r="N33" s="67">
        <v>290.25</v>
      </c>
      <c r="O33" s="59">
        <v>1838.25</v>
      </c>
      <c r="P33" s="5"/>
    </row>
    <row r="34" spans="2:16" ht="33" customHeight="1" x14ac:dyDescent="0.25">
      <c r="B34" s="47" t="s">
        <v>18</v>
      </c>
      <c r="C34" s="48" t="s">
        <v>24</v>
      </c>
      <c r="D34" s="48" t="s">
        <v>44</v>
      </c>
      <c r="E34" s="54" t="s">
        <v>45</v>
      </c>
      <c r="F34" s="41" t="s">
        <v>89</v>
      </c>
      <c r="G34" s="41" t="s">
        <v>90</v>
      </c>
      <c r="H34" s="53">
        <v>260</v>
      </c>
      <c r="I34" s="50">
        <v>45117</v>
      </c>
      <c r="J34" s="59">
        <v>1548</v>
      </c>
      <c r="K34" s="67" t="s">
        <v>29</v>
      </c>
      <c r="L34" s="62" t="s">
        <v>29</v>
      </c>
      <c r="M34" s="62">
        <f t="shared" si="1"/>
        <v>28.439999999999998</v>
      </c>
      <c r="N34" s="67">
        <v>290.25</v>
      </c>
      <c r="O34" s="59">
        <v>1838.25</v>
      </c>
      <c r="P34" s="5"/>
    </row>
    <row r="35" spans="2:16" ht="33" customHeight="1" x14ac:dyDescent="0.25">
      <c r="B35" s="47" t="s">
        <v>18</v>
      </c>
      <c r="C35" s="48" t="s">
        <v>24</v>
      </c>
      <c r="D35" s="48" t="s">
        <v>44</v>
      </c>
      <c r="E35" s="54" t="s">
        <v>45</v>
      </c>
      <c r="F35" s="41" t="s">
        <v>91</v>
      </c>
      <c r="G35" s="41" t="s">
        <v>92</v>
      </c>
      <c r="H35" s="53">
        <v>261</v>
      </c>
      <c r="I35" s="50">
        <v>45117</v>
      </c>
      <c r="J35" s="59">
        <v>1548</v>
      </c>
      <c r="K35" s="67" t="s">
        <v>29</v>
      </c>
      <c r="L35" s="62" t="s">
        <v>29</v>
      </c>
      <c r="M35" s="62">
        <f t="shared" si="1"/>
        <v>28.439999999999998</v>
      </c>
      <c r="N35" s="67">
        <v>290.25</v>
      </c>
      <c r="O35" s="59">
        <v>1838.25</v>
      </c>
      <c r="P35" s="5"/>
    </row>
    <row r="36" spans="2:16" ht="33" customHeight="1" x14ac:dyDescent="0.25">
      <c r="B36" s="47" t="s">
        <v>18</v>
      </c>
      <c r="C36" s="48" t="s">
        <v>24</v>
      </c>
      <c r="D36" s="48" t="s">
        <v>44</v>
      </c>
      <c r="E36" s="54" t="s">
        <v>45</v>
      </c>
      <c r="F36" s="41" t="s">
        <v>93</v>
      </c>
      <c r="G36" s="41" t="s">
        <v>94</v>
      </c>
      <c r="H36" s="53">
        <v>262</v>
      </c>
      <c r="I36" s="50">
        <v>45117</v>
      </c>
      <c r="J36" s="59">
        <v>1548</v>
      </c>
      <c r="K36" s="67" t="s">
        <v>29</v>
      </c>
      <c r="L36" s="62" t="s">
        <v>29</v>
      </c>
      <c r="M36" s="62">
        <f t="shared" si="1"/>
        <v>28.439999999999998</v>
      </c>
      <c r="N36" s="67">
        <v>290.25</v>
      </c>
      <c r="O36" s="59">
        <v>1838.25</v>
      </c>
      <c r="P36" s="5"/>
    </row>
    <row r="37" spans="2:16" ht="33" customHeight="1" x14ac:dyDescent="0.25">
      <c r="B37" s="47" t="s">
        <v>18</v>
      </c>
      <c r="C37" s="48" t="s">
        <v>24</v>
      </c>
      <c r="D37" s="48" t="s">
        <v>44</v>
      </c>
      <c r="E37" s="54" t="s">
        <v>45</v>
      </c>
      <c r="F37" s="41" t="s">
        <v>95</v>
      </c>
      <c r="G37" s="41" t="s">
        <v>96</v>
      </c>
      <c r="H37" s="53">
        <v>263</v>
      </c>
      <c r="I37" s="50">
        <v>45117</v>
      </c>
      <c r="J37" s="59">
        <v>1548</v>
      </c>
      <c r="K37" s="67" t="s">
        <v>29</v>
      </c>
      <c r="L37" s="62" t="s">
        <v>29</v>
      </c>
      <c r="M37" s="62">
        <f t="shared" si="1"/>
        <v>28.439999999999998</v>
      </c>
      <c r="N37" s="67">
        <v>290.25</v>
      </c>
      <c r="O37" s="59">
        <v>1838.25</v>
      </c>
      <c r="P37" s="5"/>
    </row>
    <row r="38" spans="2:16" ht="33" customHeight="1" x14ac:dyDescent="0.25">
      <c r="B38" s="47" t="s">
        <v>18</v>
      </c>
      <c r="C38" s="48" t="s">
        <v>24</v>
      </c>
      <c r="D38" s="48" t="s">
        <v>44</v>
      </c>
      <c r="E38" s="54" t="s">
        <v>45</v>
      </c>
      <c r="F38" s="41" t="s">
        <v>97</v>
      </c>
      <c r="G38" s="41" t="s">
        <v>98</v>
      </c>
      <c r="H38" s="53">
        <v>264</v>
      </c>
      <c r="I38" s="50">
        <v>45117</v>
      </c>
      <c r="J38" s="59">
        <v>1548</v>
      </c>
      <c r="K38" s="67" t="s">
        <v>29</v>
      </c>
      <c r="L38" s="62" t="s">
        <v>29</v>
      </c>
      <c r="M38" s="62">
        <f t="shared" si="1"/>
        <v>28.439999999999998</v>
      </c>
      <c r="N38" s="67">
        <v>290.25</v>
      </c>
      <c r="O38" s="59">
        <v>1838.25</v>
      </c>
      <c r="P38" s="5"/>
    </row>
    <row r="39" spans="2:16" ht="33" customHeight="1" x14ac:dyDescent="0.25">
      <c r="B39" s="47" t="s">
        <v>18</v>
      </c>
      <c r="C39" s="48" t="s">
        <v>24</v>
      </c>
      <c r="D39" s="48" t="s">
        <v>44</v>
      </c>
      <c r="E39" s="54" t="s">
        <v>45</v>
      </c>
      <c r="F39" s="41" t="s">
        <v>99</v>
      </c>
      <c r="G39" s="41" t="s">
        <v>100</v>
      </c>
      <c r="H39" s="53">
        <v>265</v>
      </c>
      <c r="I39" s="50">
        <v>45117</v>
      </c>
      <c r="J39" s="59">
        <v>1548</v>
      </c>
      <c r="K39" s="67" t="s">
        <v>29</v>
      </c>
      <c r="L39" s="62" t="s">
        <v>29</v>
      </c>
      <c r="M39" s="62">
        <f t="shared" si="1"/>
        <v>28.439999999999998</v>
      </c>
      <c r="N39" s="67">
        <v>290.25</v>
      </c>
      <c r="O39" s="59">
        <v>1838.25</v>
      </c>
      <c r="P39" s="5"/>
    </row>
    <row r="40" spans="2:16" ht="33" customHeight="1" x14ac:dyDescent="0.25">
      <c r="B40" s="47" t="s">
        <v>18</v>
      </c>
      <c r="C40" s="48" t="s">
        <v>24</v>
      </c>
      <c r="D40" s="48" t="s">
        <v>101</v>
      </c>
      <c r="E40" s="54" t="s">
        <v>45</v>
      </c>
      <c r="F40" s="41" t="s">
        <v>102</v>
      </c>
      <c r="G40" s="41" t="s">
        <v>103</v>
      </c>
      <c r="H40" s="53">
        <v>266</v>
      </c>
      <c r="I40" s="50">
        <v>45117</v>
      </c>
      <c r="J40" s="59">
        <v>5488</v>
      </c>
      <c r="K40" s="67" t="s">
        <v>29</v>
      </c>
      <c r="L40" s="62" t="s">
        <v>29</v>
      </c>
      <c r="M40" s="62">
        <v>134.46</v>
      </c>
      <c r="N40" s="59">
        <v>1029</v>
      </c>
      <c r="O40" s="59">
        <v>6517</v>
      </c>
      <c r="P40" s="5"/>
    </row>
    <row r="41" spans="2:16" ht="33" customHeight="1" x14ac:dyDescent="0.25">
      <c r="B41" s="47" t="s">
        <v>104</v>
      </c>
      <c r="C41" s="48" t="s">
        <v>24</v>
      </c>
      <c r="D41" s="48" t="s">
        <v>105</v>
      </c>
      <c r="E41" s="34" t="s">
        <v>106</v>
      </c>
      <c r="F41" s="41" t="s">
        <v>107</v>
      </c>
      <c r="G41" s="41" t="s">
        <v>108</v>
      </c>
      <c r="H41" s="53">
        <v>267</v>
      </c>
      <c r="I41" s="50">
        <v>45117</v>
      </c>
      <c r="J41" s="59">
        <v>0</v>
      </c>
      <c r="K41" s="59">
        <v>50226.39</v>
      </c>
      <c r="L41" s="59"/>
      <c r="M41" s="61">
        <f>1525.21+1464.2</f>
        <v>2989.41</v>
      </c>
      <c r="N41" s="67">
        <v>0</v>
      </c>
      <c r="O41" s="59">
        <v>50226.39</v>
      </c>
      <c r="P41" s="5"/>
    </row>
    <row r="42" spans="2:16" ht="33" customHeight="1" x14ac:dyDescent="0.25">
      <c r="B42" s="35" t="s">
        <v>30</v>
      </c>
      <c r="C42" s="48" t="s">
        <v>24</v>
      </c>
      <c r="D42" s="35" t="s">
        <v>31</v>
      </c>
      <c r="E42" s="34" t="s">
        <v>106</v>
      </c>
      <c r="F42" s="36" t="s">
        <v>109</v>
      </c>
      <c r="G42" s="31" t="s">
        <v>110</v>
      </c>
      <c r="H42" s="32">
        <v>290</v>
      </c>
      <c r="I42" s="28">
        <v>45146</v>
      </c>
      <c r="J42" s="68">
        <v>0</v>
      </c>
      <c r="K42" s="68">
        <v>37440</v>
      </c>
      <c r="L42" s="68"/>
      <c r="M42" s="69">
        <f>74.88+71.88</f>
        <v>146.76</v>
      </c>
      <c r="N42" s="68">
        <v>1497.6</v>
      </c>
      <c r="O42" s="59">
        <v>38937.599999999999</v>
      </c>
      <c r="P42" s="5"/>
    </row>
    <row r="43" spans="2:16" ht="33" customHeight="1" x14ac:dyDescent="0.25">
      <c r="B43" s="35" t="s">
        <v>30</v>
      </c>
      <c r="C43" s="30" t="s">
        <v>24</v>
      </c>
      <c r="D43" s="35" t="s">
        <v>35</v>
      </c>
      <c r="E43" s="34" t="s">
        <v>106</v>
      </c>
      <c r="F43" s="41" t="s">
        <v>37</v>
      </c>
      <c r="G43" s="31" t="s">
        <v>38</v>
      </c>
      <c r="H43" s="32">
        <v>291</v>
      </c>
      <c r="I43" s="28">
        <v>45146</v>
      </c>
      <c r="J43" s="68">
        <v>8800</v>
      </c>
      <c r="K43" s="70"/>
      <c r="L43" s="70"/>
      <c r="M43" s="69">
        <f>82.5+79.2+422.4</f>
        <v>584.09999999999991</v>
      </c>
      <c r="N43" s="68">
        <v>1650</v>
      </c>
      <c r="O43" s="68">
        <v>10450</v>
      </c>
      <c r="P43" s="5"/>
    </row>
    <row r="44" spans="2:16" ht="33" customHeight="1" x14ac:dyDescent="0.25">
      <c r="B44" s="35" t="s">
        <v>30</v>
      </c>
      <c r="C44" s="30" t="s">
        <v>24</v>
      </c>
      <c r="D44" s="35" t="s">
        <v>35</v>
      </c>
      <c r="E44" s="34" t="s">
        <v>106</v>
      </c>
      <c r="F44" s="41" t="s">
        <v>39</v>
      </c>
      <c r="G44" s="31" t="s">
        <v>40</v>
      </c>
      <c r="H44" s="32">
        <v>292</v>
      </c>
      <c r="I44" s="28">
        <v>45146</v>
      </c>
      <c r="J44" s="68">
        <v>8800</v>
      </c>
      <c r="K44" s="70"/>
      <c r="L44" s="70"/>
      <c r="M44" s="69">
        <f>82.5+79.2</f>
        <v>161.69999999999999</v>
      </c>
      <c r="N44" s="68">
        <v>1650</v>
      </c>
      <c r="O44" s="68">
        <v>10450</v>
      </c>
      <c r="P44" s="5"/>
    </row>
    <row r="45" spans="2:16" ht="33" customHeight="1" x14ac:dyDescent="0.25">
      <c r="B45" s="35" t="s">
        <v>18</v>
      </c>
      <c r="C45" s="30" t="s">
        <v>24</v>
      </c>
      <c r="D45" s="35" t="s">
        <v>41</v>
      </c>
      <c r="E45" s="34" t="s">
        <v>106</v>
      </c>
      <c r="F45" s="41" t="s">
        <v>42</v>
      </c>
      <c r="G45" s="31" t="s">
        <v>43</v>
      </c>
      <c r="H45" s="32">
        <v>293</v>
      </c>
      <c r="I45" s="28">
        <v>45146</v>
      </c>
      <c r="J45" s="68">
        <v>6609.6</v>
      </c>
      <c r="K45" s="70"/>
      <c r="L45" s="70"/>
      <c r="M45" s="69">
        <f>61.97+59.49</f>
        <v>121.46000000000001</v>
      </c>
      <c r="N45" s="68">
        <v>1239.3</v>
      </c>
      <c r="O45" s="68">
        <v>7848.9</v>
      </c>
      <c r="P45" s="5"/>
    </row>
    <row r="46" spans="2:16" ht="33" customHeight="1" x14ac:dyDescent="0.25">
      <c r="B46" s="35" t="s">
        <v>30</v>
      </c>
      <c r="C46" s="30" t="s">
        <v>24</v>
      </c>
      <c r="D46" s="35" t="s">
        <v>111</v>
      </c>
      <c r="E46" s="34" t="s">
        <v>106</v>
      </c>
      <c r="F46" s="41" t="s">
        <v>107</v>
      </c>
      <c r="G46" s="41" t="s">
        <v>108</v>
      </c>
      <c r="H46" s="32">
        <v>294</v>
      </c>
      <c r="I46" s="28">
        <v>45146</v>
      </c>
      <c r="J46" s="68">
        <v>0</v>
      </c>
      <c r="K46" s="68">
        <v>28490.51</v>
      </c>
      <c r="L46" s="68"/>
      <c r="M46" s="69">
        <f>1424.53+1367.54</f>
        <v>2792.0699999999997</v>
      </c>
      <c r="N46" s="68">
        <v>0</v>
      </c>
      <c r="O46" s="68">
        <v>28490.51</v>
      </c>
      <c r="P46" s="5"/>
    </row>
    <row r="47" spans="2:16" ht="33" customHeight="1" x14ac:dyDescent="0.25">
      <c r="B47" s="35" t="s">
        <v>18</v>
      </c>
      <c r="C47" s="30" t="s">
        <v>19</v>
      </c>
      <c r="D47" s="35" t="s">
        <v>112</v>
      </c>
      <c r="E47" s="37">
        <v>45118</v>
      </c>
      <c r="F47" s="36" t="s">
        <v>21</v>
      </c>
      <c r="G47" s="31" t="s">
        <v>22</v>
      </c>
      <c r="H47" s="32">
        <v>295</v>
      </c>
      <c r="I47" s="28">
        <v>45160</v>
      </c>
      <c r="J47" s="68">
        <v>1458.69</v>
      </c>
      <c r="K47" s="70"/>
      <c r="L47" s="70"/>
      <c r="M47" s="69">
        <f>13.67+13.13+70.02</f>
        <v>96.82</v>
      </c>
      <c r="N47" s="68">
        <v>273.5</v>
      </c>
      <c r="O47" s="68">
        <f t="shared" ref="O47" si="2">J47+K47-L47+N47</f>
        <v>1732.19</v>
      </c>
      <c r="P47" s="5"/>
    </row>
    <row r="48" spans="2:16" ht="33" customHeight="1" x14ac:dyDescent="0.25">
      <c r="B48" s="35" t="s">
        <v>18</v>
      </c>
      <c r="C48" s="30" t="s">
        <v>24</v>
      </c>
      <c r="D48" s="35" t="s">
        <v>113</v>
      </c>
      <c r="E48" s="38" t="s">
        <v>114</v>
      </c>
      <c r="F48" s="36" t="s">
        <v>27</v>
      </c>
      <c r="G48" s="31" t="s">
        <v>28</v>
      </c>
      <c r="H48" s="32">
        <v>320</v>
      </c>
      <c r="I48" s="28">
        <v>45180</v>
      </c>
      <c r="J48" s="68">
        <v>0</v>
      </c>
      <c r="K48" s="68">
        <v>1200</v>
      </c>
      <c r="L48" s="68"/>
      <c r="M48" s="69">
        <v>4.7</v>
      </c>
      <c r="N48" s="68">
        <v>48</v>
      </c>
      <c r="O48" s="68">
        <v>1248</v>
      </c>
      <c r="P48" s="5"/>
    </row>
    <row r="49" spans="2:18" ht="33" customHeight="1" x14ac:dyDescent="0.25">
      <c r="B49" s="35" t="s">
        <v>18</v>
      </c>
      <c r="C49" s="30" t="s">
        <v>24</v>
      </c>
      <c r="D49" s="48" t="s">
        <v>105</v>
      </c>
      <c r="E49" s="38" t="s">
        <v>114</v>
      </c>
      <c r="F49" s="41" t="s">
        <v>107</v>
      </c>
      <c r="G49" s="41" t="s">
        <v>108</v>
      </c>
      <c r="H49" s="32">
        <v>321</v>
      </c>
      <c r="I49" s="28">
        <v>45180</v>
      </c>
      <c r="J49" s="68">
        <v>0</v>
      </c>
      <c r="K49" s="68">
        <v>27568.560000000001</v>
      </c>
      <c r="L49" s="68"/>
      <c r="M49" s="69">
        <v>2701.72</v>
      </c>
      <c r="N49" s="68"/>
      <c r="O49" s="68">
        <v>27568.560000000001</v>
      </c>
      <c r="P49" s="5"/>
    </row>
    <row r="50" spans="2:18" ht="33" customHeight="1" x14ac:dyDescent="0.25">
      <c r="B50" s="35" t="s">
        <v>18</v>
      </c>
      <c r="C50" s="30" t="s">
        <v>19</v>
      </c>
      <c r="D50" s="48" t="s">
        <v>112</v>
      </c>
      <c r="E50" s="37">
        <v>45160</v>
      </c>
      <c r="F50" s="36" t="s">
        <v>21</v>
      </c>
      <c r="G50" s="31" t="s">
        <v>22</v>
      </c>
      <c r="H50" s="32">
        <v>322</v>
      </c>
      <c r="I50" s="28">
        <v>45183</v>
      </c>
      <c r="J50" s="68">
        <v>1458.69</v>
      </c>
      <c r="K50" s="71"/>
      <c r="L50" s="70"/>
      <c r="M50" s="69">
        <v>96.82</v>
      </c>
      <c r="N50" s="68">
        <v>273.5</v>
      </c>
      <c r="O50" s="68">
        <v>1732.19</v>
      </c>
      <c r="P50" s="5"/>
    </row>
    <row r="51" spans="2:18" ht="33" customHeight="1" x14ac:dyDescent="0.25">
      <c r="B51" s="35" t="s">
        <v>18</v>
      </c>
      <c r="C51" s="30" t="s">
        <v>19</v>
      </c>
      <c r="D51" s="35" t="s">
        <v>112</v>
      </c>
      <c r="E51" s="37">
        <v>45160</v>
      </c>
      <c r="F51" s="36" t="s">
        <v>21</v>
      </c>
      <c r="G51" s="31" t="s">
        <v>22</v>
      </c>
      <c r="H51" s="32">
        <v>323</v>
      </c>
      <c r="I51" s="28">
        <v>45183</v>
      </c>
      <c r="J51" s="68">
        <v>1458.69</v>
      </c>
      <c r="K51" s="68"/>
      <c r="L51" s="70"/>
      <c r="M51" s="69">
        <v>96.83</v>
      </c>
      <c r="N51" s="68">
        <v>273.5</v>
      </c>
      <c r="O51" s="68">
        <v>1732.19</v>
      </c>
      <c r="P51" s="5"/>
    </row>
    <row r="52" spans="2:18" ht="33" customHeight="1" x14ac:dyDescent="0.25">
      <c r="B52" s="35" t="s">
        <v>18</v>
      </c>
      <c r="C52" s="30" t="s">
        <v>19</v>
      </c>
      <c r="D52" s="35" t="s">
        <v>115</v>
      </c>
      <c r="E52" s="37">
        <v>45173</v>
      </c>
      <c r="F52" s="36" t="s">
        <v>21</v>
      </c>
      <c r="G52" s="31" t="s">
        <v>22</v>
      </c>
      <c r="H52" s="32">
        <v>324</v>
      </c>
      <c r="I52" s="28">
        <v>45183</v>
      </c>
      <c r="J52" s="68">
        <v>1458.69</v>
      </c>
      <c r="K52" s="68"/>
      <c r="L52" s="70"/>
      <c r="M52" s="69">
        <v>96.83</v>
      </c>
      <c r="N52" s="68">
        <v>273.5</v>
      </c>
      <c r="O52" s="68">
        <v>1732.19</v>
      </c>
      <c r="P52" s="5"/>
    </row>
    <row r="53" spans="2:18" ht="20.25" customHeight="1" x14ac:dyDescent="0.25">
      <c r="B53" s="55"/>
      <c r="C53" s="56"/>
      <c r="D53" s="57"/>
      <c r="E53" s="57"/>
      <c r="F53" s="57"/>
      <c r="G53" s="58"/>
      <c r="H53" s="58" t="s">
        <v>116</v>
      </c>
      <c r="I53" s="58"/>
      <c r="J53" s="72">
        <f>SUM(J6:J52)</f>
        <v>140569.73000000001</v>
      </c>
      <c r="K53" s="72">
        <f>SUM(K6:K52)</f>
        <v>203895.46000000002</v>
      </c>
      <c r="L53" s="72">
        <f>SUM(L5:L12)</f>
        <v>0</v>
      </c>
      <c r="M53" s="72">
        <f>SUM(M6:M52)</f>
        <v>12821.55</v>
      </c>
      <c r="N53" s="72">
        <f>SUM(N6:N52)</f>
        <v>30261.199999999997</v>
      </c>
      <c r="O53" s="72">
        <f>SUM(O6:O52)</f>
        <v>374726.39</v>
      </c>
      <c r="R53" s="5"/>
    </row>
    <row r="54" spans="2:18" ht="44.25" customHeight="1" x14ac:dyDescent="0.25">
      <c r="B54" s="1" t="s">
        <v>117</v>
      </c>
      <c r="C54"/>
      <c r="E54"/>
      <c r="F54" s="6" t="s">
        <v>118</v>
      </c>
      <c r="G54"/>
      <c r="H54"/>
      <c r="I54"/>
      <c r="J54"/>
      <c r="K54"/>
      <c r="L54"/>
      <c r="N54"/>
      <c r="O54" s="5"/>
    </row>
    <row r="55" spans="2:18" ht="60" customHeight="1" x14ac:dyDescent="0.25">
      <c r="B55" s="75" t="s">
        <v>119</v>
      </c>
      <c r="C55" s="75"/>
      <c r="E55"/>
      <c r="F55"/>
      <c r="G55"/>
      <c r="H55"/>
      <c r="I55"/>
      <c r="J55"/>
      <c r="K55"/>
      <c r="L55"/>
      <c r="N55"/>
      <c r="O55" s="5"/>
    </row>
    <row r="56" spans="2:18" ht="36" x14ac:dyDescent="0.25">
      <c r="B56" s="26" t="s">
        <v>4</v>
      </c>
      <c r="C56" s="26" t="s">
        <v>5</v>
      </c>
      <c r="D56" s="26" t="s">
        <v>6</v>
      </c>
      <c r="E56" s="26" t="s">
        <v>7</v>
      </c>
      <c r="F56" s="26" t="s">
        <v>8</v>
      </c>
      <c r="G56" s="26" t="s">
        <v>9</v>
      </c>
      <c r="H56" s="26" t="s">
        <v>10</v>
      </c>
      <c r="I56" s="26" t="s">
        <v>11</v>
      </c>
      <c r="J56" s="26" t="s">
        <v>12</v>
      </c>
      <c r="K56" s="26" t="s">
        <v>13</v>
      </c>
      <c r="L56" s="26" t="s">
        <v>14</v>
      </c>
      <c r="M56" s="26" t="s">
        <v>15</v>
      </c>
      <c r="N56" s="26" t="s">
        <v>16</v>
      </c>
      <c r="O56" s="26" t="s">
        <v>17</v>
      </c>
    </row>
    <row r="57" spans="2:18" x14ac:dyDescent="0.25">
      <c r="B57" s="15" t="s">
        <v>19</v>
      </c>
      <c r="C57" s="15" t="s">
        <v>19</v>
      </c>
      <c r="D57" s="21" t="s">
        <v>120</v>
      </c>
      <c r="E57" s="22">
        <v>45108</v>
      </c>
      <c r="F57" s="21" t="s">
        <v>121</v>
      </c>
      <c r="G57" s="15"/>
      <c r="H57" s="15"/>
      <c r="I57" s="15"/>
      <c r="J57" s="16">
        <v>13837.6</v>
      </c>
      <c r="K57" s="15"/>
      <c r="L57" s="15"/>
      <c r="M57" s="15"/>
      <c r="N57" s="15"/>
      <c r="O57" s="16">
        <f>J57</f>
        <v>13837.6</v>
      </c>
    </row>
    <row r="58" spans="2:18" x14ac:dyDescent="0.25">
      <c r="B58" s="15" t="s">
        <v>19</v>
      </c>
      <c r="C58" s="15" t="s">
        <v>122</v>
      </c>
      <c r="D58" s="21" t="s">
        <v>120</v>
      </c>
      <c r="E58" s="22">
        <v>45139</v>
      </c>
      <c r="F58" s="21" t="s">
        <v>121</v>
      </c>
      <c r="G58" s="17"/>
      <c r="H58" s="17"/>
      <c r="I58" s="17"/>
      <c r="J58" s="16">
        <v>19329.28</v>
      </c>
      <c r="K58" s="15"/>
      <c r="L58" s="15"/>
      <c r="M58" s="15"/>
      <c r="N58" s="15"/>
      <c r="O58" s="16">
        <f t="shared" ref="O58:O59" si="3">J58</f>
        <v>19329.28</v>
      </c>
    </row>
    <row r="59" spans="2:18" x14ac:dyDescent="0.25">
      <c r="B59" s="15" t="s">
        <v>19</v>
      </c>
      <c r="C59" s="15" t="s">
        <v>122</v>
      </c>
      <c r="D59" s="21" t="s">
        <v>120</v>
      </c>
      <c r="E59" s="22">
        <v>45170</v>
      </c>
      <c r="F59" s="21" t="s">
        <v>121</v>
      </c>
      <c r="G59" s="15"/>
      <c r="H59" s="15"/>
      <c r="I59" s="15"/>
      <c r="J59" s="16">
        <v>20775.2</v>
      </c>
      <c r="K59" s="15"/>
      <c r="L59" s="15"/>
      <c r="M59" s="15"/>
      <c r="N59" s="15"/>
      <c r="O59" s="16">
        <f t="shared" si="3"/>
        <v>20775.2</v>
      </c>
    </row>
    <row r="60" spans="2:18" x14ac:dyDescent="0.25">
      <c r="B60" s="18"/>
      <c r="C60" s="18"/>
      <c r="D60" s="18"/>
      <c r="E60" s="18"/>
      <c r="F60" s="18"/>
      <c r="G60" s="19"/>
      <c r="H60" s="19"/>
      <c r="I60" s="19" t="s">
        <v>116</v>
      </c>
      <c r="J60" s="20">
        <f>SUM(J57:J59)</f>
        <v>53942.080000000002</v>
      </c>
      <c r="K60" s="19"/>
      <c r="L60" s="19"/>
      <c r="M60" s="19"/>
      <c r="N60" s="19"/>
      <c r="O60" s="20">
        <f>SUM(O57:O59)</f>
        <v>53942.080000000002</v>
      </c>
    </row>
    <row r="61" spans="2:18" x14ac:dyDescent="0.25">
      <c r="B61" s="10"/>
      <c r="C61" s="11"/>
      <c r="D61" s="12"/>
      <c r="E61" s="11"/>
      <c r="F61" s="11"/>
    </row>
    <row r="62" spans="2:18" ht="30" customHeight="1" x14ac:dyDescent="0.25">
      <c r="B62" s="73" t="s">
        <v>123</v>
      </c>
      <c r="C62" s="73"/>
      <c r="E62"/>
      <c r="F62"/>
    </row>
    <row r="63" spans="2:18" ht="30" customHeight="1" x14ac:dyDescent="0.25">
      <c r="B63" s="76" t="s">
        <v>124</v>
      </c>
      <c r="C63" s="77"/>
      <c r="D63" s="77"/>
      <c r="E63" s="77"/>
      <c r="F63" s="78"/>
    </row>
    <row r="64" spans="2:18" ht="22.5" x14ac:dyDescent="0.25">
      <c r="B64" s="23" t="s">
        <v>125</v>
      </c>
      <c r="C64" s="23" t="s">
        <v>126</v>
      </c>
      <c r="D64" s="23" t="s">
        <v>122</v>
      </c>
      <c r="E64" s="23" t="s">
        <v>127</v>
      </c>
      <c r="F64" s="23" t="s">
        <v>116</v>
      </c>
    </row>
    <row r="65" spans="2:6" ht="33.75" x14ac:dyDescent="0.25">
      <c r="B65" s="7" t="s">
        <v>128</v>
      </c>
      <c r="C65" s="8">
        <v>600000</v>
      </c>
      <c r="D65" s="8">
        <v>280000</v>
      </c>
      <c r="E65" s="8">
        <v>1650000</v>
      </c>
      <c r="F65" s="8">
        <f>SUM(C65:E65)</f>
        <v>2530000</v>
      </c>
    </row>
    <row r="66" spans="2:6" ht="22.5" x14ac:dyDescent="0.25">
      <c r="B66" s="7" t="s">
        <v>129</v>
      </c>
      <c r="C66" s="8">
        <v>600000</v>
      </c>
      <c r="D66" s="8">
        <v>250000</v>
      </c>
      <c r="E66" s="8">
        <v>858000</v>
      </c>
      <c r="F66" s="8">
        <f t="shared" ref="F66:F71" si="4">SUM(C66:E66)</f>
        <v>1708000</v>
      </c>
    </row>
    <row r="67" spans="2:6" ht="22.5" x14ac:dyDescent="0.25">
      <c r="B67" s="7" t="s">
        <v>130</v>
      </c>
      <c r="C67" s="8">
        <v>218616.09</v>
      </c>
      <c r="D67" s="9">
        <v>53942.080000000002</v>
      </c>
      <c r="E67" s="8">
        <v>155687.91</v>
      </c>
      <c r="F67" s="8">
        <f t="shared" si="4"/>
        <v>428246.07999999996</v>
      </c>
    </row>
    <row r="68" spans="2:6" ht="22.5" x14ac:dyDescent="0.25">
      <c r="B68" s="7" t="s">
        <v>131</v>
      </c>
      <c r="C68" s="8">
        <v>495385.22</v>
      </c>
      <c r="D68" s="8">
        <v>127887.67999999999</v>
      </c>
      <c r="E68" s="8">
        <v>661201.86</v>
      </c>
      <c r="F68" s="8">
        <f>SUM(C68:E68)</f>
        <v>1284474.7599999998</v>
      </c>
    </row>
    <row r="69" spans="2:6" ht="22.5" x14ac:dyDescent="0.25">
      <c r="B69" s="7" t="s">
        <v>132</v>
      </c>
      <c r="C69" s="8">
        <v>0</v>
      </c>
      <c r="D69" s="8">
        <v>30000</v>
      </c>
      <c r="E69" s="8">
        <v>0</v>
      </c>
      <c r="F69" s="8">
        <f t="shared" si="4"/>
        <v>30000</v>
      </c>
    </row>
    <row r="70" spans="2:6" ht="22.5" x14ac:dyDescent="0.25">
      <c r="B70" s="7" t="s">
        <v>133</v>
      </c>
      <c r="C70" s="8">
        <f>C66-C68</f>
        <v>104614.78000000003</v>
      </c>
      <c r="D70" s="8">
        <f t="shared" ref="D70:E70" si="5">D66-D68</f>
        <v>122112.32000000001</v>
      </c>
      <c r="E70" s="8">
        <f t="shared" si="5"/>
        <v>196798.14</v>
      </c>
      <c r="F70" s="8">
        <f t="shared" si="4"/>
        <v>423525.24000000005</v>
      </c>
    </row>
    <row r="71" spans="2:6" ht="33.75" x14ac:dyDescent="0.25">
      <c r="B71" s="7" t="s">
        <v>134</v>
      </c>
      <c r="C71" s="8">
        <v>0</v>
      </c>
      <c r="D71" s="8">
        <v>11518.72</v>
      </c>
      <c r="E71" s="8">
        <v>0</v>
      </c>
      <c r="F71" s="8">
        <f t="shared" si="4"/>
        <v>11518.72</v>
      </c>
    </row>
    <row r="72" spans="2:6" ht="22.5" x14ac:dyDescent="0.25">
      <c r="B72" s="7" t="s">
        <v>135</v>
      </c>
      <c r="C72" s="13">
        <f>C68+C71</f>
        <v>495385.22</v>
      </c>
      <c r="D72" s="13">
        <f t="shared" ref="D72" si="6">D68+D71</f>
        <v>139406.39999999999</v>
      </c>
      <c r="E72" s="13">
        <f>E68+E71</f>
        <v>661201.86</v>
      </c>
      <c r="F72" s="8">
        <f>C72+D72+E72</f>
        <v>1295993.48</v>
      </c>
    </row>
  </sheetData>
  <mergeCells count="5">
    <mergeCell ref="B2:C2"/>
    <mergeCell ref="B4:C4"/>
    <mergeCell ref="B55:C55"/>
    <mergeCell ref="B62:C62"/>
    <mergeCell ref="B63:F63"/>
  </mergeCells>
  <phoneticPr fontId="11" type="noConversion"/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6223-BD71-46C2-B815-0A5C0E3E41A2}">
  <sheetPr>
    <pageSetUpPr fitToPage="1"/>
  </sheetPr>
  <dimension ref="B1:P13"/>
  <sheetViews>
    <sheetView workbookViewId="0">
      <selection activeCell="B3" sqref="B3:F12"/>
    </sheetView>
  </sheetViews>
  <sheetFormatPr defaultRowHeight="15" x14ac:dyDescent="0.25"/>
  <cols>
    <col min="1" max="1" width="4.85546875" customWidth="1"/>
    <col min="2" max="2" width="24.42578125" style="3" customWidth="1"/>
    <col min="3" max="3" width="16" style="3" customWidth="1"/>
    <col min="4" max="4" width="13.140625" customWidth="1"/>
    <col min="5" max="5" width="13.7109375" style="3" customWidth="1"/>
    <col min="6" max="6" width="13.140625" style="3" customWidth="1"/>
    <col min="7" max="7" width="15.28515625" style="3" customWidth="1"/>
    <col min="8" max="9" width="8.7109375" style="3" customWidth="1"/>
    <col min="10" max="10" width="10" style="3" customWidth="1"/>
    <col min="11" max="11" width="9.42578125" style="3" customWidth="1"/>
    <col min="12" max="12" width="8.7109375" style="3" customWidth="1"/>
    <col min="13" max="13" width="8" style="3" customWidth="1"/>
    <col min="14" max="14" width="9.7109375" customWidth="1"/>
    <col min="15" max="16" width="11.5703125" style="3" customWidth="1"/>
    <col min="17" max="17" width="17.85546875" customWidth="1"/>
  </cols>
  <sheetData>
    <row r="1" spans="2:6" x14ac:dyDescent="0.25">
      <c r="B1" s="2" t="s">
        <v>0</v>
      </c>
    </row>
    <row r="2" spans="2:6" ht="36.75" customHeight="1" x14ac:dyDescent="0.25">
      <c r="B2" s="2" t="s">
        <v>123</v>
      </c>
      <c r="C2"/>
      <c r="E2"/>
      <c r="F2"/>
    </row>
    <row r="3" spans="2:6" ht="28.5" customHeight="1" x14ac:dyDescent="0.25">
      <c r="B3" s="79" t="s">
        <v>136</v>
      </c>
      <c r="C3" s="79"/>
      <c r="E3"/>
      <c r="F3"/>
    </row>
    <row r="4" spans="2:6" ht="35.25" customHeight="1" x14ac:dyDescent="0.25">
      <c r="B4" s="14" t="s">
        <v>125</v>
      </c>
      <c r="C4" s="14" t="s">
        <v>126</v>
      </c>
      <c r="D4" s="14" t="s">
        <v>122</v>
      </c>
      <c r="E4" s="14" t="s">
        <v>127</v>
      </c>
      <c r="F4" s="14" t="s">
        <v>116</v>
      </c>
    </row>
    <row r="5" spans="2:6" ht="21.75" customHeight="1" x14ac:dyDescent="0.25">
      <c r="B5" s="7" t="s">
        <v>137</v>
      </c>
      <c r="C5" s="8">
        <v>432000</v>
      </c>
      <c r="D5" s="8">
        <v>250000</v>
      </c>
      <c r="E5" s="8">
        <v>1118000</v>
      </c>
      <c r="F5" s="8">
        <f>SUM(C5:E5)</f>
        <v>1800000</v>
      </c>
    </row>
    <row r="6" spans="2:6" ht="22.5" customHeight="1" x14ac:dyDescent="0.25">
      <c r="B6" s="7" t="s">
        <v>129</v>
      </c>
      <c r="C6" s="8">
        <v>432000</v>
      </c>
      <c r="D6" s="8">
        <v>250000</v>
      </c>
      <c r="E6" s="8">
        <v>1118000</v>
      </c>
      <c r="F6" s="8">
        <f t="shared" ref="F6:F11" si="0">SUM(C6:E6)</f>
        <v>1800000</v>
      </c>
    </row>
    <row r="7" spans="2:6" ht="23.25" customHeight="1" x14ac:dyDescent="0.25">
      <c r="B7" s="7" t="s">
        <v>130</v>
      </c>
      <c r="C7" s="8">
        <v>3462.69</v>
      </c>
      <c r="D7" s="9">
        <v>19528</v>
      </c>
      <c r="E7" s="8">
        <v>0</v>
      </c>
      <c r="F7" s="8">
        <f t="shared" si="0"/>
        <v>22990.69</v>
      </c>
    </row>
    <row r="8" spans="2:6" ht="16.5" customHeight="1" x14ac:dyDescent="0.25">
      <c r="B8" s="7" t="s">
        <v>131</v>
      </c>
      <c r="C8" s="8">
        <v>3462</v>
      </c>
      <c r="D8" s="8">
        <v>19528</v>
      </c>
      <c r="E8" s="8">
        <v>0</v>
      </c>
      <c r="F8" s="8">
        <f>SUM(C8:E8)</f>
        <v>22990</v>
      </c>
    </row>
    <row r="9" spans="2:6" ht="20.25" customHeight="1" x14ac:dyDescent="0.25">
      <c r="B9" s="7" t="s">
        <v>138</v>
      </c>
      <c r="C9" s="8">
        <v>0</v>
      </c>
      <c r="D9" s="8">
        <v>0</v>
      </c>
      <c r="E9" s="8">
        <v>0</v>
      </c>
      <c r="F9" s="8">
        <f t="shared" si="0"/>
        <v>0</v>
      </c>
    </row>
    <row r="10" spans="2:6" ht="24" customHeight="1" x14ac:dyDescent="0.25">
      <c r="B10" s="7" t="s">
        <v>139</v>
      </c>
      <c r="C10" s="8">
        <v>428537.31</v>
      </c>
      <c r="D10" s="8">
        <v>230472</v>
      </c>
      <c r="E10" s="8">
        <v>1118000</v>
      </c>
      <c r="F10" s="8">
        <f t="shared" si="0"/>
        <v>1777009.31</v>
      </c>
    </row>
    <row r="11" spans="2:6" ht="21" customHeight="1" x14ac:dyDescent="0.25">
      <c r="B11" s="7" t="s">
        <v>140</v>
      </c>
      <c r="C11" s="8">
        <v>121891.32</v>
      </c>
      <c r="D11" s="8">
        <v>8334.8799999999992</v>
      </c>
      <c r="E11" s="8">
        <v>28921.8</v>
      </c>
      <c r="F11" s="8">
        <f t="shared" si="0"/>
        <v>159148</v>
      </c>
    </row>
    <row r="12" spans="2:6" ht="26.25" customHeight="1" x14ac:dyDescent="0.25">
      <c r="B12" s="7" t="s">
        <v>141</v>
      </c>
      <c r="C12" s="13">
        <f>C7+C11</f>
        <v>125354.01000000001</v>
      </c>
      <c r="D12" s="8">
        <v>27862.880000000001</v>
      </c>
      <c r="E12" s="8">
        <f>E7+E11</f>
        <v>28921.8</v>
      </c>
      <c r="F12" s="8">
        <f>C12+D12+E12</f>
        <v>182138.69</v>
      </c>
    </row>
    <row r="13" spans="2:6" x14ac:dyDescent="0.25">
      <c r="B13" s="10"/>
      <c r="C13" s="11"/>
      <c r="D13" s="12"/>
      <c r="E13" s="11"/>
      <c r="F13" s="11"/>
    </row>
  </sheetData>
  <mergeCells count="1">
    <mergeCell ref="B3:C3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306c6372-641f-4f58-b0c9-9b714448f1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EC7224CD7C434B8DA1BB4287D8EDD6" ma:contentTypeVersion="13" ma:contentTypeDescription="Crie um novo documento." ma:contentTypeScope="" ma:versionID="15f7a6fcde026847213e329cdb246b3a">
  <xsd:schema xmlns:xsd="http://www.w3.org/2001/XMLSchema" xmlns:xs="http://www.w3.org/2001/XMLSchema" xmlns:p="http://schemas.microsoft.com/office/2006/metadata/properties" xmlns:ns2="306c6372-641f-4f58-b0c9-9b714448f138" xmlns:ns3="25522c09-5c4f-44a0-aaee-d1c4880bf795" targetNamespace="http://schemas.microsoft.com/office/2006/metadata/properties" ma:root="true" ma:fieldsID="c3a419e54d2580bee496fa0c08122e1c" ns2:_="" ns3:_="">
    <xsd:import namespace="306c6372-641f-4f58-b0c9-9b714448f138"/>
    <xsd:import namespace="25522c09-5c4f-44a0-aaee-d1c4880bf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6372-641f-4f58-b0c9-9b714448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ata" ma:index="11" nillable="true" ma:displayName="Data" ma:format="DateOnly" ma:internalName="Data">
      <xsd:simpleType>
        <xsd:restriction base="dms:DateTim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22c09-5c4f-44a0-aaee-d1c4880bf7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53B20-ED0F-41D1-B867-4D30BAA76FDB}">
  <ds:schemaRefs>
    <ds:schemaRef ds:uri="http://schemas.microsoft.com/office/2006/metadata/properties"/>
    <ds:schemaRef ds:uri="http://schemas.microsoft.com/office/infopath/2007/PartnerControls"/>
    <ds:schemaRef ds:uri="306c6372-641f-4f58-b0c9-9b714448f138"/>
  </ds:schemaRefs>
</ds:datastoreItem>
</file>

<file path=customXml/itemProps2.xml><?xml version="1.0" encoding="utf-8"?>
<ds:datastoreItem xmlns:ds="http://schemas.openxmlformats.org/officeDocument/2006/customXml" ds:itemID="{D2957D1C-9F19-488C-9F8B-286070D65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A9F5E-82D4-438E-9894-9115C7E0DA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c6372-641f-4f58-b0c9-9b714448f138"/>
    <ds:schemaRef ds:uri="25522c09-5c4f-44a0-aaee-d1c4880bf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KLIMT E DODF -ANEXO I</vt:lpstr>
      <vt:lpstr> RESUMO - ANEXO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Franke Viegas</dc:creator>
  <cp:keywords/>
  <dc:description/>
  <cp:lastModifiedBy>Claudia Maria Macedo Holanda da Silva</cp:lastModifiedBy>
  <cp:revision/>
  <dcterms:created xsi:type="dcterms:W3CDTF">2020-01-14T19:59:01Z</dcterms:created>
  <dcterms:modified xsi:type="dcterms:W3CDTF">2023-10-20T13:44:43Z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0x01010049EC7224CD7C434B8DA1BB4287D8EDD6</vt:lpwstr>
  </property>
</Properties>
</file>