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holanda\Documents\"/>
    </mc:Choice>
  </mc:AlternateContent>
  <xr:revisionPtr revIDLastSave="0" documentId="13_ncr:1_{CFAAAD5C-609A-46A9-9677-515FE4FA992C}" xr6:coauthVersionLast="47" xr6:coauthVersionMax="47" xr10:uidLastSave="{00000000-0000-0000-0000-000000000000}"/>
  <bookViews>
    <workbookView xWindow="6630" yWindow="1710" windowWidth="21600" windowHeight="11385" xr2:uid="{5CA7443E-1ECD-46B2-A2B9-D99780B83705}"/>
  </bookViews>
  <sheets>
    <sheet name="KLIMT E DODF -ANEXO I" sheetId="1" r:id="rId1"/>
    <sheet name=" RESUMO - ANEXO II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2" i="1" l="1"/>
  <c r="M6" i="1"/>
  <c r="M7" i="1"/>
  <c r="M48" i="1" s="1"/>
  <c r="M8" i="1"/>
  <c r="M9" i="1"/>
  <c r="J48" i="1"/>
  <c r="N48" i="1"/>
  <c r="O48" i="1"/>
  <c r="L48" i="1"/>
  <c r="K48" i="1"/>
  <c r="O12" i="1"/>
  <c r="P9" i="1"/>
  <c r="O9" i="1"/>
  <c r="O8" i="1"/>
  <c r="O7" i="1"/>
  <c r="O6" i="1"/>
  <c r="M47" i="1"/>
  <c r="M45" i="1"/>
  <c r="M46" i="1"/>
  <c r="M44" i="1"/>
  <c r="M43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E67" i="1"/>
  <c r="D67" i="1"/>
  <c r="C67" i="1"/>
  <c r="O47" i="1" l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F67" i="1"/>
  <c r="F66" i="1"/>
  <c r="F65" i="1"/>
  <c r="F64" i="1"/>
  <c r="F63" i="1"/>
  <c r="F62" i="1"/>
  <c r="F61" i="1"/>
  <c r="F60" i="1"/>
  <c r="F12" i="3"/>
  <c r="O18" i="1"/>
  <c r="O17" i="1"/>
  <c r="O16" i="1"/>
  <c r="O15" i="1"/>
  <c r="O46" i="1"/>
  <c r="O19" i="1"/>
  <c r="O14" i="1"/>
  <c r="O13" i="1"/>
  <c r="O11" i="1"/>
  <c r="O10" i="1"/>
  <c r="E12" i="3"/>
  <c r="C12" i="3"/>
  <c r="F11" i="3"/>
  <c r="F10" i="3"/>
  <c r="F9" i="3"/>
  <c r="F8" i="3"/>
  <c r="F7" i="3"/>
  <c r="F6" i="3"/>
  <c r="F5" i="3"/>
  <c r="J55" i="1"/>
  <c r="O54" i="1"/>
  <c r="O53" i="1"/>
  <c r="O52" i="1"/>
  <c r="O55" i="1" l="1"/>
</calcChain>
</file>

<file path=xl/sharedStrings.xml><?xml version="1.0" encoding="utf-8"?>
<sst xmlns="http://schemas.openxmlformats.org/spreadsheetml/2006/main" count="322" uniqueCount="169">
  <si>
    <t>ANEXO I</t>
  </si>
  <si>
    <t>FINALIDADE</t>
  </si>
  <si>
    <t>CAMPANHA</t>
  </si>
  <si>
    <t>VEÍCULO</t>
  </si>
  <si>
    <t>PERÍODO DE EXECUÇÃO</t>
  </si>
  <si>
    <t>SUBCONTRATADO</t>
  </si>
  <si>
    <t>CNPJ</t>
  </si>
  <si>
    <t>NF AGÊNCIA</t>
  </si>
  <si>
    <t>DT EMISSÃO</t>
  </si>
  <si>
    <t>VEICULAÇÃO (a)</t>
  </si>
  <si>
    <t>PRODUÇÃO (b)</t>
  </si>
  <si>
    <t>GLOSAS (c)</t>
  </si>
  <si>
    <t>TRIBUTOS (d)</t>
  </si>
  <si>
    <t>COMISSÃO DA AGÊNCIA (e)</t>
  </si>
  <si>
    <t>TOTAL DESPESA (a+b-c+e)</t>
  </si>
  <si>
    <t>Jornal</t>
  </si>
  <si>
    <t>Blog do Callado</t>
  </si>
  <si>
    <t>08.406.032/0001-01</t>
  </si>
  <si>
    <t>12.394.932/0001-45</t>
  </si>
  <si>
    <t>11.245.114/0001-18</t>
  </si>
  <si>
    <t>GILMAR CORREA 39985156900</t>
  </si>
  <si>
    <t>28.824.221/0001-01</t>
  </si>
  <si>
    <t>JORNAL DO GUARA EDITORA ECOMUNICACAO EIRELI</t>
  </si>
  <si>
    <t>BLOG LEIA AQUI</t>
  </si>
  <si>
    <t>A.A dos Santos Publicidade Marketing e NotIcias ME -</t>
  </si>
  <si>
    <t>15.434.320/0001-27</t>
  </si>
  <si>
    <t>IVAN RODRIGUES DA ROCHA ME</t>
  </si>
  <si>
    <t>22.969.066/0001-27</t>
  </si>
  <si>
    <t>22.559.374/0001-84</t>
  </si>
  <si>
    <t>LUIZ EDUARDO PASSEADO BARBOSA SERVICOS ADMINISTRATIVOS ME</t>
  </si>
  <si>
    <t>BLOG PASSANDO NA HORA DF</t>
  </si>
  <si>
    <t>PASSANDO NA HORA DF EIRELI</t>
  </si>
  <si>
    <t>38.074.262/0001-73</t>
  </si>
  <si>
    <t>Ana Claudia Martins Santos ME</t>
  </si>
  <si>
    <t>17.726.908/0001-80</t>
  </si>
  <si>
    <t>18.409.455/0001-20</t>
  </si>
  <si>
    <t>00.834.851/0001-30</t>
  </si>
  <si>
    <t>GB EDICAO DE JORNAL DIARIO EIRELI</t>
  </si>
  <si>
    <t>26.992.003/0001-42</t>
  </si>
  <si>
    <t>BLOG POR BRASILIA</t>
  </si>
  <si>
    <t>INOVAR SERVICOS DE INFORMACAO EIRELI</t>
  </si>
  <si>
    <t>09.178.647/0001-82</t>
  </si>
  <si>
    <t>BLOG ESPACO DA MULHER</t>
  </si>
  <si>
    <t>A e A NEVES COMUNICACAO EDITORA E GRAFICA EIRELI</t>
  </si>
  <si>
    <t>37.978.269/0001-57 N</t>
  </si>
  <si>
    <t>Blog da Zuleika.</t>
  </si>
  <si>
    <t xml:space="preserve">ZULEIKA APARECIDA LOPES </t>
  </si>
  <si>
    <t>06.957.271/0001-16</t>
  </si>
  <si>
    <t>OLHO NEWS SERVICOS DECOMUNICACAO LTDA - ME</t>
  </si>
  <si>
    <t>SR GESTAO EMPRESARIAL EPUBLICIDADE LTDA</t>
  </si>
  <si>
    <t>38.079.810/0001-58</t>
  </si>
  <si>
    <t>EG NEWS LTDA</t>
  </si>
  <si>
    <t>04.058.259/0001-44</t>
  </si>
  <si>
    <t>SOBRADINHO NOTICIAS LTDA ME</t>
  </si>
  <si>
    <t>37.104.866/0001-52</t>
  </si>
  <si>
    <t>VOU LA COMUNICACAO E PORTAIS DE INTERNET LTDA</t>
  </si>
  <si>
    <t>40.203.149/0001-92</t>
  </si>
  <si>
    <t>35.825.568/0001-26</t>
  </si>
  <si>
    <t>PORTAL FOLHA DE MEIO AMBIENTE</t>
  </si>
  <si>
    <t>FOLHA DO MEIO AMBIENTECULTURA VIVA EDITORA LTDA- ME</t>
  </si>
  <si>
    <t>33.515.438/0001-61</t>
  </si>
  <si>
    <t>10.365.754/0001-07</t>
  </si>
  <si>
    <t>13.813.782/0001-20</t>
  </si>
  <si>
    <t>ANUNCIART VEICULOS DE PUBLICIDADE EIRELI</t>
  </si>
  <si>
    <t>02.683.230/0001-28</t>
  </si>
  <si>
    <t>CERRADO MIX COMUNICACãO E PRODUCAO EIRELI</t>
  </si>
  <si>
    <t>02.311.600/0001-04</t>
  </si>
  <si>
    <t>VEICULACAO BLOG OLHO NEWS</t>
  </si>
  <si>
    <t>33.059.226/0001-17</t>
  </si>
  <si>
    <t>VEICULACAO BLOG EG NEWS</t>
  </si>
  <si>
    <t>TOTAL</t>
  </si>
  <si>
    <t>1.2 Contrato nº 57/2015</t>
  </si>
  <si>
    <t>1.2.1 CONTRATADO: Secretaria de Estado da Casa Civil-  CNPJ 09.639.459/0001-05</t>
  </si>
  <si>
    <t>Publicidade legal</t>
  </si>
  <si>
    <t>DODF</t>
  </si>
  <si>
    <t>NÃO</t>
  </si>
  <si>
    <t>Publicidade Legal</t>
  </si>
  <si>
    <t>ANEXO II</t>
  </si>
  <si>
    <t>RESUMO GERAL</t>
  </si>
  <si>
    <t>Publicidade Institucional</t>
  </si>
  <si>
    <t>Publicidade de Utilidade Pública</t>
  </si>
  <si>
    <t>1. Dotação Orçamentária (2022)</t>
  </si>
  <si>
    <t>2. Empenhado (até o trimeste)</t>
  </si>
  <si>
    <t>3a. Liquidado (no trimestre)</t>
  </si>
  <si>
    <t>3b. Liquidado acumulado</t>
  </si>
  <si>
    <t>4. Crédito Orç. Disponível (2020)</t>
  </si>
  <si>
    <t>5. Saldo de empenho 2022</t>
  </si>
  <si>
    <t>6. Restos à Pagar RP(2019) acumulado</t>
  </si>
  <si>
    <t>7. Total liquidado 2022 com RP (2021)</t>
  </si>
  <si>
    <t>2. RESUMO GERAL - SALDOS E DESPESAS COM PUBLICIDADE LIQUIDADAS no 1º TRIMESTRE DE 2021</t>
  </si>
  <si>
    <t>1. Dotação Orçamentária (2020)</t>
  </si>
  <si>
    <t>5. Saldo de empenho 2020</t>
  </si>
  <si>
    <t>7. Total liquidado 2020 com RP (2019)</t>
  </si>
  <si>
    <t>6. Restos à Pagar RP(2021) acumulado</t>
  </si>
  <si>
    <t>Campanha Uilidade Pública</t>
  </si>
  <si>
    <t>ABSOLUTE COMUNICAÇÃO E COMÉRCIO LTDA</t>
  </si>
  <si>
    <t>MULTCOR ARTES GRAFICAS EIRELI -ME</t>
  </si>
  <si>
    <t>33.458.423/0001-09</t>
  </si>
  <si>
    <t>FIO URBANO COMERCIO DECONFECCOES LTDA</t>
  </si>
  <si>
    <t>21.093.670/0001-70</t>
  </si>
  <si>
    <t>INDUSTRIA ECOMERCIO DE BRINDES LTDA</t>
  </si>
  <si>
    <t>00.130.699/0001-04</t>
  </si>
  <si>
    <t>BRIGADEIRO BENTES PRODUCOES EIREL</t>
  </si>
  <si>
    <t>22.493.404/0001-05</t>
  </si>
  <si>
    <t>KLIMT AGENCIA DE PUBLICIDADE LTDA</t>
  </si>
  <si>
    <t>Blog Bomba Bomba</t>
  </si>
  <si>
    <t xml:space="preserve"> JPW PRODUCAO E EVENTOS LTDA - ME</t>
  </si>
  <si>
    <t>AGENCIA PALEAR COMUNICACAO, PUBLICIDADE E CONSULTORIA EIRELI ME</t>
  </si>
  <si>
    <t>Blog Misto Brasília</t>
  </si>
  <si>
    <t xml:space="preserve"> GAZETA DO DIA PORTAL DE NOTICIAS DE BRASILIA LTDA</t>
  </si>
  <si>
    <t>40.682.566/0001-65</t>
  </si>
  <si>
    <t>Blog Gazeta do DF</t>
  </si>
  <si>
    <t>04.554.113/0001</t>
  </si>
  <si>
    <t>Blog Jormal do Guará</t>
  </si>
  <si>
    <t>Blog do Emicles</t>
  </si>
  <si>
    <t>Blog Olhos de Água</t>
  </si>
  <si>
    <t>Bog Fogo Cruzado</t>
  </si>
  <si>
    <t>ASSOCIACAO DE MORADORES DO RECANTO DAS EMAS</t>
  </si>
  <si>
    <t>Blog Líder Recanto</t>
  </si>
  <si>
    <t>INOVA GESTAO - CONSULTORIA E COMUNICACAO LTDA -</t>
  </si>
  <si>
    <t>Blog Fogo Nacional</t>
  </si>
  <si>
    <t>13.913.044/0001-5</t>
  </si>
  <si>
    <t>Blog do Cafezinho</t>
  </si>
  <si>
    <t>ANA LUCIA DA COSTA E SILVA LIMA 86555138149</t>
  </si>
  <si>
    <t>Blog Informa Tudo DF</t>
  </si>
  <si>
    <t>Blog a Política  e o Poder</t>
  </si>
  <si>
    <t xml:space="preserve"> 07.109.194/0001-07</t>
  </si>
  <si>
    <t>Blog Visite Brasília</t>
  </si>
  <si>
    <t>Blog Saúde e Direitos Sociais</t>
  </si>
  <si>
    <t>OPINIAO COMUNICACAO - EMPRESA DE SERVICOS EIRELI</t>
  </si>
  <si>
    <t xml:space="preserve">Blog Conectado ao Poder </t>
  </si>
  <si>
    <t>SOLUCAO COMUNICACAO E LOCACOES LTDA</t>
  </si>
  <si>
    <t>47.344.151/0001-20</t>
  </si>
  <si>
    <t>Blog Eixo Capital</t>
  </si>
  <si>
    <t>PLANETA DIARIO PORTAL DE NOTICIAS LTDA</t>
  </si>
  <si>
    <t>40.750.576/0001-90</t>
  </si>
  <si>
    <t>Painel da Cidadania</t>
  </si>
  <si>
    <t xml:space="preserve"> E DI BRASILIA COMUNICACAO LTDA -</t>
  </si>
  <si>
    <t>Blog E Di Brasília</t>
  </si>
  <si>
    <t>WAYS DIGITAL AGENCIA DEMARKETING LTDA</t>
  </si>
  <si>
    <t>47.436.058/0001-46</t>
  </si>
  <si>
    <t>Veiculação Mídia Programática</t>
  </si>
  <si>
    <t>Blog Tudo Ok Notóicias</t>
  </si>
  <si>
    <t>JOSIEL FERREIRACOMUNICACOES</t>
  </si>
  <si>
    <t>VEICULACAO PAINEIS FRONT LIGHT</t>
  </si>
  <si>
    <t>Veiculação front LIGHT</t>
  </si>
  <si>
    <t>CEMUSA BRASILIA SA</t>
  </si>
  <si>
    <t>Veiculação OOH</t>
  </si>
  <si>
    <t>05.777.957/0001-62</t>
  </si>
  <si>
    <t>Institucional</t>
  </si>
  <si>
    <t>13.846.483/0001-91</t>
  </si>
  <si>
    <t>12/08/222</t>
  </si>
  <si>
    <t>Material Promocional - Bonés ADASA</t>
  </si>
  <si>
    <t>Vídeo Campanha</t>
  </si>
  <si>
    <t>Honorários Agência</t>
  </si>
  <si>
    <t>01 a 07/12/2022</t>
  </si>
  <si>
    <t>01 a 12/12/2022</t>
  </si>
  <si>
    <t>06 a 12/12/2022</t>
  </si>
  <si>
    <t>4. Crédito Orç. Disponível (2022)</t>
  </si>
  <si>
    <t>2. RESUMO GERAL - SALDOS E DESPESAS COM PUBLICIDADE LIQUIDADAS no 4º TRIMESTRE DE 2022</t>
  </si>
  <si>
    <t>Quem Preserva tem Reserva</t>
  </si>
  <si>
    <t>Aviso de Reabertura de Licitação - Concorrência</t>
  </si>
  <si>
    <t>Aviso de Audiência Pública</t>
  </si>
  <si>
    <t>Lonas front light</t>
  </si>
  <si>
    <t>Cartazes para MUB</t>
  </si>
  <si>
    <t>Camisas Pollo ADASA</t>
  </si>
  <si>
    <t>1. DEMONSTRATIVO DE GASTOS COM PUBLICIDADE E PROPAGANDA - QUARTO TRIMESTRE 2022</t>
  </si>
  <si>
    <t>1.1.1 AGÊNCIA: KLIMT AGÊNCIA DE PUBLICIDADE, CNPJ: 10.365.754/0001-07</t>
  </si>
  <si>
    <t xml:space="preserve">1.1 Contrato nº:  32/2019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</si>
</sst>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43" fontId="0" fillId="0" borderId="0" xfId="0" applyNumberFormat="1"/>
    <xf numFmtId="0" fontId="4" fillId="0" borderId="2" xfId="0" applyFont="1" applyBorder="1" applyAlignment="1">
      <alignment horizontal="left" wrapText="1"/>
    </xf>
    <xf numFmtId="4" fontId="0" fillId="0" borderId="0" xfId="0" applyNumberFormat="1"/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justify" vertical="center" wrapText="1"/>
    </xf>
    <xf numFmtId="43" fontId="4" fillId="0" borderId="1" xfId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43" fontId="4" fillId="0" borderId="1" xfId="0" applyNumberFormat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4" fillId="0" borderId="1" xfId="0" applyFont="1" applyBorder="1" applyAlignment="1">
      <alignment horizontal="justify" wrapText="1"/>
    </xf>
    <xf numFmtId="4" fontId="4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justify" wrapText="1"/>
    </xf>
    <xf numFmtId="0" fontId="4" fillId="0" borderId="2" xfId="0" applyFont="1" applyBorder="1" applyAlignment="1">
      <alignment horizontal="justify" wrapText="1"/>
    </xf>
    <xf numFmtId="0" fontId="6" fillId="0" borderId="2" xfId="0" applyFont="1" applyBorder="1" applyAlignment="1">
      <alignment horizontal="justify" wrapText="1"/>
    </xf>
    <xf numFmtId="4" fontId="6" fillId="0" borderId="2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17" fontId="4" fillId="0" borderId="1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wrapText="1"/>
    </xf>
    <xf numFmtId="0" fontId="5" fillId="0" borderId="7" xfId="0" applyFont="1" applyBorder="1"/>
    <xf numFmtId="0" fontId="5" fillId="0" borderId="7" xfId="0" applyFont="1" applyBorder="1" applyAlignment="1">
      <alignment horizontal="left"/>
    </xf>
    <xf numFmtId="0" fontId="4" fillId="2" borderId="6" xfId="0" applyFont="1" applyFill="1" applyBorder="1" applyAlignment="1">
      <alignment horizontal="left" vertical="justify" wrapText="1"/>
    </xf>
    <xf numFmtId="43" fontId="4" fillId="2" borderId="2" xfId="1" applyFont="1" applyFill="1" applyBorder="1" applyAlignment="1">
      <alignment horizontal="left" wrapText="1"/>
    </xf>
    <xf numFmtId="43" fontId="4" fillId="2" borderId="2" xfId="0" applyNumberFormat="1" applyFont="1" applyFill="1" applyBorder="1" applyAlignment="1">
      <alignment horizontal="left" wrapText="1"/>
    </xf>
    <xf numFmtId="43" fontId="4" fillId="2" borderId="0" xfId="1" applyFont="1" applyFill="1" applyBorder="1" applyAlignment="1">
      <alignment horizontal="left" wrapText="1"/>
    </xf>
    <xf numFmtId="43" fontId="4" fillId="2" borderId="0" xfId="0" applyNumberFormat="1" applyFont="1" applyFill="1" applyAlignment="1">
      <alignment horizontal="left" wrapText="1"/>
    </xf>
    <xf numFmtId="0" fontId="7" fillId="0" borderId="2" xfId="0" applyFont="1" applyBorder="1" applyAlignment="1">
      <alignment horizontal="left"/>
    </xf>
    <xf numFmtId="0" fontId="5" fillId="2" borderId="2" xfId="0" applyFont="1" applyFill="1" applyBorder="1"/>
    <xf numFmtId="43" fontId="4" fillId="2" borderId="2" xfId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/>
    </xf>
    <xf numFmtId="14" fontId="4" fillId="2" borderId="2" xfId="0" applyNumberFormat="1" applyFont="1" applyFill="1" applyBorder="1" applyAlignment="1">
      <alignment horizontal="center" wrapText="1"/>
    </xf>
    <xf numFmtId="0" fontId="5" fillId="2" borderId="22" xfId="0" applyFont="1" applyFill="1" applyBorder="1"/>
    <xf numFmtId="14" fontId="8" fillId="2" borderId="2" xfId="0" applyNumberFormat="1" applyFont="1" applyFill="1" applyBorder="1" applyAlignment="1">
      <alignment horizontal="right" wrapText="1"/>
    </xf>
    <xf numFmtId="43" fontId="4" fillId="2" borderId="2" xfId="1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left" wrapText="1"/>
    </xf>
    <xf numFmtId="0" fontId="5" fillId="2" borderId="23" xfId="0" applyFont="1" applyFill="1" applyBorder="1"/>
    <xf numFmtId="0" fontId="4" fillId="2" borderId="12" xfId="0" applyFont="1" applyFill="1" applyBorder="1" applyAlignment="1">
      <alignment horizontal="center"/>
    </xf>
    <xf numFmtId="14" fontId="8" fillId="2" borderId="2" xfId="0" applyNumberFormat="1" applyFont="1" applyFill="1" applyBorder="1" applyAlignment="1">
      <alignment horizontal="right"/>
    </xf>
    <xf numFmtId="0" fontId="5" fillId="2" borderId="24" xfId="0" applyFont="1" applyFill="1" applyBorder="1" applyAlignment="1">
      <alignment horizontal="left" wrapText="1"/>
    </xf>
    <xf numFmtId="0" fontId="4" fillId="2" borderId="13" xfId="0" applyFont="1" applyFill="1" applyBorder="1" applyAlignment="1">
      <alignment horizontal="left" vertical="justify" wrapText="1"/>
    </xf>
    <xf numFmtId="0" fontId="5" fillId="2" borderId="25" xfId="0" applyFont="1" applyFill="1" applyBorder="1" applyAlignment="1">
      <alignment horizontal="left" vertical="justify" wrapText="1"/>
    </xf>
    <xf numFmtId="0" fontId="4" fillId="2" borderId="18" xfId="0" applyFont="1" applyFill="1" applyBorder="1" applyAlignment="1">
      <alignment horizontal="center"/>
    </xf>
    <xf numFmtId="43" fontId="4" fillId="2" borderId="6" xfId="1" applyFont="1" applyFill="1" applyBorder="1" applyAlignment="1">
      <alignment horizontal="center"/>
    </xf>
    <xf numFmtId="0" fontId="5" fillId="2" borderId="26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4" fillId="2" borderId="15" xfId="0" applyFont="1" applyFill="1" applyBorder="1"/>
    <xf numFmtId="0" fontId="4" fillId="2" borderId="8" xfId="0" applyFont="1" applyFill="1" applyBorder="1" applyAlignment="1">
      <alignment wrapText="1"/>
    </xf>
    <xf numFmtId="0" fontId="4" fillId="2" borderId="19" xfId="0" applyFont="1" applyFill="1" applyBorder="1" applyAlignment="1">
      <alignment horizontal="center"/>
    </xf>
    <xf numFmtId="14" fontId="8" fillId="2" borderId="16" xfId="0" applyNumberFormat="1" applyFont="1" applyFill="1" applyBorder="1" applyAlignment="1">
      <alignment horizontal="right"/>
    </xf>
    <xf numFmtId="43" fontId="4" fillId="2" borderId="12" xfId="1" applyFont="1" applyFill="1" applyBorder="1" applyAlignment="1">
      <alignment horizontal="left" wrapText="1"/>
    </xf>
    <xf numFmtId="0" fontId="4" fillId="2" borderId="13" xfId="0" applyFont="1" applyFill="1" applyBorder="1"/>
    <xf numFmtId="49" fontId="8" fillId="2" borderId="11" xfId="0" applyNumberFormat="1" applyFont="1" applyFill="1" applyBorder="1" applyAlignment="1">
      <alignment horizontal="center"/>
    </xf>
    <xf numFmtId="0" fontId="5" fillId="2" borderId="0" xfId="0" applyFont="1" applyFill="1" applyAlignment="1">
      <alignment wrapText="1"/>
    </xf>
    <xf numFmtId="14" fontId="8" fillId="2" borderId="1" xfId="0" applyNumberFormat="1" applyFont="1" applyFill="1" applyBorder="1" applyAlignment="1">
      <alignment horizontal="right"/>
    </xf>
    <xf numFmtId="43" fontId="4" fillId="2" borderId="10" xfId="1" applyFont="1" applyFill="1" applyBorder="1" applyAlignment="1">
      <alignment horizontal="center"/>
    </xf>
    <xf numFmtId="0" fontId="4" fillId="2" borderId="1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wrapText="1"/>
    </xf>
    <xf numFmtId="0" fontId="5" fillId="2" borderId="0" xfId="0" applyFont="1" applyFill="1"/>
    <xf numFmtId="0" fontId="4" fillId="2" borderId="7" xfId="0" applyFont="1" applyFill="1" applyBorder="1" applyAlignment="1">
      <alignment horizontal="center"/>
    </xf>
    <xf numFmtId="0" fontId="4" fillId="2" borderId="17" xfId="0" applyFont="1" applyFill="1" applyBorder="1" applyAlignment="1">
      <alignment wrapText="1"/>
    </xf>
    <xf numFmtId="0" fontId="4" fillId="2" borderId="13" xfId="0" applyFont="1" applyFill="1" applyBorder="1" applyAlignment="1">
      <alignment horizontal="right"/>
    </xf>
    <xf numFmtId="0" fontId="4" fillId="2" borderId="2" xfId="0" applyFont="1" applyFill="1" applyBorder="1" applyAlignment="1">
      <alignment wrapText="1"/>
    </xf>
    <xf numFmtId="14" fontId="8" fillId="2" borderId="10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8" fillId="2" borderId="11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17" xfId="0" applyFont="1" applyFill="1" applyBorder="1"/>
    <xf numFmtId="0" fontId="5" fillId="2" borderId="5" xfId="0" applyFont="1" applyFill="1" applyBorder="1" applyAlignment="1">
      <alignment wrapText="1"/>
    </xf>
    <xf numFmtId="0" fontId="4" fillId="2" borderId="27" xfId="0" applyFont="1" applyFill="1" applyBorder="1" applyAlignment="1">
      <alignment horizontal="center"/>
    </xf>
    <xf numFmtId="0" fontId="4" fillId="2" borderId="15" xfId="0" applyFont="1" applyFill="1" applyBorder="1" applyAlignment="1">
      <alignment wrapText="1"/>
    </xf>
    <xf numFmtId="0" fontId="8" fillId="2" borderId="13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wrapText="1"/>
    </xf>
    <xf numFmtId="0" fontId="5" fillId="2" borderId="6" xfId="0" applyFont="1" applyFill="1" applyBorder="1"/>
    <xf numFmtId="0" fontId="4" fillId="2" borderId="11" xfId="0" applyFont="1" applyFill="1" applyBorder="1"/>
    <xf numFmtId="0" fontId="4" fillId="2" borderId="6" xfId="0" applyFont="1" applyFill="1" applyBorder="1" applyAlignment="1">
      <alignment wrapText="1"/>
    </xf>
    <xf numFmtId="0" fontId="4" fillId="2" borderId="6" xfId="0" applyFont="1" applyFill="1" applyBorder="1"/>
    <xf numFmtId="0" fontId="4" fillId="2" borderId="20" xfId="0" applyFont="1" applyFill="1" applyBorder="1"/>
    <xf numFmtId="0" fontId="4" fillId="2" borderId="8" xfId="0" applyFont="1" applyFill="1" applyBorder="1"/>
    <xf numFmtId="0" fontId="4" fillId="2" borderId="1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left" wrapText="1"/>
    </xf>
    <xf numFmtId="0" fontId="4" fillId="2" borderId="13" xfId="0" applyFont="1" applyFill="1" applyBorder="1" applyAlignment="1">
      <alignment horizontal="center" wrapText="1"/>
    </xf>
    <xf numFmtId="0" fontId="8" fillId="2" borderId="17" xfId="0" applyFont="1" applyFill="1" applyBorder="1" applyAlignment="1">
      <alignment wrapText="1"/>
    </xf>
    <xf numFmtId="14" fontId="8" fillId="2" borderId="13" xfId="0" applyNumberFormat="1" applyFont="1" applyFill="1" applyBorder="1" applyAlignment="1">
      <alignment horizontal="right"/>
    </xf>
    <xf numFmtId="43" fontId="4" fillId="2" borderId="20" xfId="1" applyFont="1" applyFill="1" applyBorder="1" applyAlignment="1">
      <alignment horizontal="center"/>
    </xf>
    <xf numFmtId="0" fontId="4" fillId="2" borderId="18" xfId="0" applyFont="1" applyFill="1" applyBorder="1" applyAlignment="1">
      <alignment horizontal="left" wrapText="1"/>
    </xf>
    <xf numFmtId="43" fontId="4" fillId="2" borderId="6" xfId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14" fontId="8" fillId="2" borderId="7" xfId="0" applyNumberFormat="1" applyFont="1" applyFill="1" applyBorder="1" applyAlignment="1">
      <alignment horizontal="right"/>
    </xf>
    <xf numFmtId="43" fontId="4" fillId="2" borderId="7" xfId="1" applyFont="1" applyFill="1" applyBorder="1" applyAlignment="1">
      <alignment horizontal="center"/>
    </xf>
    <xf numFmtId="0" fontId="4" fillId="2" borderId="7" xfId="0" applyFont="1" applyFill="1" applyBorder="1" applyAlignment="1">
      <alignment horizontal="left" wrapText="1"/>
    </xf>
    <xf numFmtId="43" fontId="4" fillId="2" borderId="7" xfId="1" applyFont="1" applyFill="1" applyBorder="1" applyAlignment="1">
      <alignment horizontal="center" wrapText="1"/>
    </xf>
    <xf numFmtId="14" fontId="8" fillId="2" borderId="6" xfId="0" applyNumberFormat="1" applyFont="1" applyFill="1" applyBorder="1" applyAlignment="1">
      <alignment horizontal="right"/>
    </xf>
    <xf numFmtId="43" fontId="4" fillId="2" borderId="2" xfId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14" fontId="8" fillId="2" borderId="11" xfId="0" applyNumberFormat="1" applyFont="1" applyFill="1" applyBorder="1" applyAlignment="1">
      <alignment horizontal="center"/>
    </xf>
    <xf numFmtId="0" fontId="8" fillId="2" borderId="11" xfId="0" applyFont="1" applyFill="1" applyBorder="1"/>
    <xf numFmtId="0" fontId="8" fillId="2" borderId="13" xfId="0" applyFont="1" applyFill="1" applyBorder="1"/>
    <xf numFmtId="0" fontId="8" fillId="2" borderId="17" xfId="0" applyFont="1" applyFill="1" applyBorder="1"/>
    <xf numFmtId="0" fontId="8" fillId="2" borderId="1" xfId="0" applyFont="1" applyFill="1" applyBorder="1"/>
    <xf numFmtId="0" fontId="6" fillId="0" borderId="2" xfId="0" applyFont="1" applyBorder="1" applyAlignment="1">
      <alignment horizontal="center" vertical="center" wrapText="1"/>
    </xf>
    <xf numFmtId="43" fontId="7" fillId="0" borderId="2" xfId="0" applyNumberFormat="1" applyFont="1" applyBorder="1"/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B2C5C-E20C-4CE7-9239-D2A92CE47D25}">
  <sheetPr>
    <pageSetUpPr fitToPage="1"/>
  </sheetPr>
  <dimension ref="B1:R67"/>
  <sheetViews>
    <sheetView tabSelected="1" workbookViewId="0">
      <selection activeCell="E4" sqref="E4"/>
    </sheetView>
  </sheetViews>
  <sheetFormatPr defaultRowHeight="15" x14ac:dyDescent="0.25"/>
  <cols>
    <col min="1" max="1" width="4.85546875" customWidth="1"/>
    <col min="2" max="2" width="13.28515625" style="3" customWidth="1"/>
    <col min="3" max="3" width="14.28515625" style="3" customWidth="1"/>
    <col min="4" max="4" width="14.42578125" customWidth="1"/>
    <col min="5" max="5" width="15.85546875" style="3" customWidth="1"/>
    <col min="6" max="6" width="22" style="3" customWidth="1"/>
    <col min="7" max="7" width="15.28515625" style="3" customWidth="1"/>
    <col min="8" max="8" width="8.28515625" style="3" customWidth="1"/>
    <col min="9" max="9" width="9.42578125" style="3" customWidth="1"/>
    <col min="10" max="10" width="12.42578125" style="3" customWidth="1"/>
    <col min="11" max="11" width="11.42578125" style="3" customWidth="1"/>
    <col min="12" max="12" width="9" style="3" customWidth="1"/>
    <col min="13" max="13" width="10.42578125" customWidth="1"/>
    <col min="14" max="14" width="11.5703125" style="3" customWidth="1"/>
    <col min="15" max="15" width="12.28515625" style="3" customWidth="1"/>
    <col min="16" max="16" width="17.85546875" customWidth="1"/>
    <col min="18" max="18" width="11.140625" customWidth="1"/>
  </cols>
  <sheetData>
    <row r="1" spans="2:16" x14ac:dyDescent="0.25">
      <c r="B1" s="2" t="s">
        <v>0</v>
      </c>
    </row>
    <row r="2" spans="2:16" ht="60" customHeight="1" x14ac:dyDescent="0.25">
      <c r="B2" s="124" t="s">
        <v>166</v>
      </c>
      <c r="C2" s="124"/>
    </row>
    <row r="3" spans="2:16" ht="26.25" customHeight="1" x14ac:dyDescent="0.25">
      <c r="B3" s="4" t="s">
        <v>168</v>
      </c>
    </row>
    <row r="4" spans="2:16" ht="44.25" customHeight="1" x14ac:dyDescent="0.25">
      <c r="B4" s="125" t="s">
        <v>167</v>
      </c>
      <c r="C4" s="125"/>
    </row>
    <row r="5" spans="2:16" ht="36" customHeight="1" x14ac:dyDescent="0.25">
      <c r="B5" s="121" t="s">
        <v>1</v>
      </c>
      <c r="C5" s="121" t="s">
        <v>2</v>
      </c>
      <c r="D5" s="121" t="s">
        <v>3</v>
      </c>
      <c r="E5" s="121" t="s">
        <v>4</v>
      </c>
      <c r="F5" s="121" t="s">
        <v>5</v>
      </c>
      <c r="G5" s="121" t="s">
        <v>6</v>
      </c>
      <c r="H5" s="121" t="s">
        <v>7</v>
      </c>
      <c r="I5" s="121" t="s">
        <v>8</v>
      </c>
      <c r="J5" s="121" t="s">
        <v>9</v>
      </c>
      <c r="K5" s="121" t="s">
        <v>10</v>
      </c>
      <c r="L5" s="121" t="s">
        <v>11</v>
      </c>
      <c r="M5" s="121" t="s">
        <v>12</v>
      </c>
      <c r="N5" s="121" t="s">
        <v>13</v>
      </c>
      <c r="O5" s="121" t="s">
        <v>14</v>
      </c>
    </row>
    <row r="6" spans="2:16" ht="36" customHeight="1" x14ac:dyDescent="0.25">
      <c r="B6" s="113" t="s">
        <v>149</v>
      </c>
      <c r="C6" s="113" t="s">
        <v>161</v>
      </c>
      <c r="D6" s="113" t="s">
        <v>15</v>
      </c>
      <c r="E6" s="114">
        <v>44838</v>
      </c>
      <c r="F6" s="29" t="s">
        <v>95</v>
      </c>
      <c r="G6" s="35" t="s">
        <v>150</v>
      </c>
      <c r="H6" s="113">
        <v>2354</v>
      </c>
      <c r="I6" s="114">
        <v>44866</v>
      </c>
      <c r="J6" s="112">
        <v>1458.69</v>
      </c>
      <c r="K6" s="113"/>
      <c r="L6" s="113"/>
      <c r="M6" s="115">
        <f>13.68+13.13+70.02</f>
        <v>96.83</v>
      </c>
      <c r="N6" s="36">
        <v>273.5</v>
      </c>
      <c r="O6" s="36">
        <f>J6+K6-L6+N6</f>
        <v>1732.19</v>
      </c>
    </row>
    <row r="7" spans="2:16" ht="36" customHeight="1" x14ac:dyDescent="0.25">
      <c r="B7" s="113" t="s">
        <v>149</v>
      </c>
      <c r="C7" s="113" t="s">
        <v>162</v>
      </c>
      <c r="D7" s="113" t="s">
        <v>15</v>
      </c>
      <c r="E7" s="114">
        <v>44844</v>
      </c>
      <c r="F7" s="29" t="s">
        <v>95</v>
      </c>
      <c r="G7" s="35" t="s">
        <v>150</v>
      </c>
      <c r="H7" s="113">
        <v>2355</v>
      </c>
      <c r="I7" s="114">
        <v>44868</v>
      </c>
      <c r="J7" s="112">
        <v>1458.69</v>
      </c>
      <c r="K7" s="113"/>
      <c r="L7" s="113"/>
      <c r="M7" s="115">
        <f>13.68+13.13+70.02</f>
        <v>96.83</v>
      </c>
      <c r="N7" s="36">
        <v>273.5</v>
      </c>
      <c r="O7" s="36">
        <f>J7+K7-L7+N7</f>
        <v>1732.19</v>
      </c>
    </row>
    <row r="8" spans="2:16" ht="36" customHeight="1" x14ac:dyDescent="0.25">
      <c r="B8" s="113" t="s">
        <v>149</v>
      </c>
      <c r="C8" s="113" t="s">
        <v>161</v>
      </c>
      <c r="D8" s="113" t="s">
        <v>15</v>
      </c>
      <c r="E8" s="113" t="s">
        <v>151</v>
      </c>
      <c r="F8" s="29" t="s">
        <v>95</v>
      </c>
      <c r="G8" s="35" t="s">
        <v>150</v>
      </c>
      <c r="H8" s="113">
        <v>2356</v>
      </c>
      <c r="I8" s="114">
        <v>44875</v>
      </c>
      <c r="J8" s="112">
        <v>1458.69</v>
      </c>
      <c r="K8" s="113"/>
      <c r="L8" s="113"/>
      <c r="M8" s="115">
        <f>13.68+13.13+70.02</f>
        <v>96.83</v>
      </c>
      <c r="N8" s="36">
        <v>273.5</v>
      </c>
      <c r="O8" s="36">
        <f>J8+K8-L8+N8</f>
        <v>1732.19</v>
      </c>
    </row>
    <row r="9" spans="2:16" ht="36.75" customHeight="1" x14ac:dyDescent="0.25">
      <c r="B9" s="113" t="s">
        <v>149</v>
      </c>
      <c r="C9" s="113" t="s">
        <v>162</v>
      </c>
      <c r="D9" s="113" t="s">
        <v>15</v>
      </c>
      <c r="E9" s="114">
        <v>44876</v>
      </c>
      <c r="F9" s="29" t="s">
        <v>95</v>
      </c>
      <c r="G9" s="35" t="s">
        <v>150</v>
      </c>
      <c r="H9" s="113">
        <v>2367</v>
      </c>
      <c r="I9" s="114">
        <v>44894</v>
      </c>
      <c r="J9" s="112">
        <v>1458.69</v>
      </c>
      <c r="K9" s="113"/>
      <c r="L9" s="113"/>
      <c r="M9" s="115">
        <f>13.68+13.13+70.02</f>
        <v>96.83</v>
      </c>
      <c r="N9" s="36">
        <v>273.5</v>
      </c>
      <c r="O9" s="36">
        <f>J9+K9-L9+N9</f>
        <v>1732.19</v>
      </c>
      <c r="P9">
        <f>241086.74+165837.87</f>
        <v>406924.61</v>
      </c>
    </row>
    <row r="10" spans="2:16" ht="24" customHeight="1" x14ac:dyDescent="0.25">
      <c r="B10" s="37" t="s">
        <v>94</v>
      </c>
      <c r="C10" s="37" t="s">
        <v>160</v>
      </c>
      <c r="D10" s="38" t="s">
        <v>163</v>
      </c>
      <c r="E10" s="39">
        <v>44901</v>
      </c>
      <c r="F10" s="29" t="s">
        <v>95</v>
      </c>
      <c r="G10" s="40" t="s">
        <v>62</v>
      </c>
      <c r="H10" s="38">
        <v>2369</v>
      </c>
      <c r="I10" s="41">
        <v>44901</v>
      </c>
      <c r="J10" s="36">
        <v>0</v>
      </c>
      <c r="K10" s="30">
        <v>11000</v>
      </c>
      <c r="L10" s="37"/>
      <c r="M10" s="42">
        <f>21.12+22</f>
        <v>43.120000000000005</v>
      </c>
      <c r="N10" s="36">
        <v>440</v>
      </c>
      <c r="O10" s="36">
        <f>J10+K10-L10+N10</f>
        <v>11440</v>
      </c>
      <c r="P10" s="5"/>
    </row>
    <row r="11" spans="2:16" ht="33" customHeight="1" x14ac:dyDescent="0.25">
      <c r="B11" s="37" t="s">
        <v>94</v>
      </c>
      <c r="C11" s="37" t="s">
        <v>160</v>
      </c>
      <c r="D11" s="38" t="s">
        <v>164</v>
      </c>
      <c r="E11" s="39">
        <v>44901</v>
      </c>
      <c r="F11" s="43" t="s">
        <v>96</v>
      </c>
      <c r="G11" s="44" t="s">
        <v>97</v>
      </c>
      <c r="H11" s="45">
        <v>2370</v>
      </c>
      <c r="I11" s="46">
        <v>44901</v>
      </c>
      <c r="J11" s="36">
        <v>0</v>
      </c>
      <c r="K11" s="31">
        <v>17270</v>
      </c>
      <c r="L11" s="37"/>
      <c r="M11" s="42">
        <f>34.54+33.16</f>
        <v>67.699999999999989</v>
      </c>
      <c r="N11" s="36">
        <v>690.8</v>
      </c>
      <c r="O11" s="36">
        <f t="shared" ref="O11:O47" si="0">J11+K11-L11+N11</f>
        <v>17960.8</v>
      </c>
      <c r="P11" s="5"/>
    </row>
    <row r="12" spans="2:16" ht="27.75" customHeight="1" x14ac:dyDescent="0.25">
      <c r="B12" s="37" t="s">
        <v>94</v>
      </c>
      <c r="C12" s="37" t="s">
        <v>160</v>
      </c>
      <c r="D12" s="38" t="s">
        <v>165</v>
      </c>
      <c r="E12" s="39">
        <v>44901</v>
      </c>
      <c r="F12" s="47" t="s">
        <v>98</v>
      </c>
      <c r="G12" s="35" t="s">
        <v>99</v>
      </c>
      <c r="H12" s="45">
        <v>2371</v>
      </c>
      <c r="I12" s="46">
        <v>44901</v>
      </c>
      <c r="J12" s="36">
        <v>0</v>
      </c>
      <c r="K12" s="31">
        <v>2856</v>
      </c>
      <c r="L12" s="37"/>
      <c r="M12" s="42">
        <f>5.71+5.48</f>
        <v>11.190000000000001</v>
      </c>
      <c r="N12" s="36">
        <v>114.24</v>
      </c>
      <c r="O12" s="36">
        <f>J12+K12-L12+N12</f>
        <v>2970.24</v>
      </c>
      <c r="P12" s="5"/>
    </row>
    <row r="13" spans="2:16" ht="22.5" customHeight="1" x14ac:dyDescent="0.25">
      <c r="B13" s="37" t="s">
        <v>94</v>
      </c>
      <c r="C13" s="37" t="s">
        <v>160</v>
      </c>
      <c r="D13" s="48" t="s">
        <v>152</v>
      </c>
      <c r="E13" s="39">
        <v>44901</v>
      </c>
      <c r="F13" s="49" t="s">
        <v>100</v>
      </c>
      <c r="G13" s="35" t="s">
        <v>101</v>
      </c>
      <c r="H13" s="50">
        <v>2372</v>
      </c>
      <c r="I13" s="46">
        <v>44901</v>
      </c>
      <c r="J13" s="51"/>
      <c r="K13" s="31">
        <v>9200</v>
      </c>
      <c r="L13" s="37"/>
      <c r="M13" s="42">
        <f>18.4+17.66</f>
        <v>36.06</v>
      </c>
      <c r="N13" s="36">
        <v>368</v>
      </c>
      <c r="O13" s="36">
        <f t="shared" si="0"/>
        <v>9568</v>
      </c>
      <c r="P13" s="32"/>
    </row>
    <row r="14" spans="2:16" ht="25.5" customHeight="1" x14ac:dyDescent="0.25">
      <c r="B14" s="37" t="s">
        <v>94</v>
      </c>
      <c r="C14" s="37" t="s">
        <v>160</v>
      </c>
      <c r="D14" s="48" t="s">
        <v>153</v>
      </c>
      <c r="E14" s="116">
        <v>44903</v>
      </c>
      <c r="F14" s="52" t="s">
        <v>102</v>
      </c>
      <c r="G14" s="35" t="s">
        <v>103</v>
      </c>
      <c r="H14" s="53">
        <v>2373</v>
      </c>
      <c r="I14" s="46">
        <v>44901</v>
      </c>
      <c r="J14" s="54"/>
      <c r="K14" s="31">
        <v>34015</v>
      </c>
      <c r="L14" s="37"/>
      <c r="M14" s="42">
        <f>68.03+65.31</f>
        <v>133.34</v>
      </c>
      <c r="N14" s="36">
        <v>1360.6</v>
      </c>
      <c r="O14" s="36">
        <f t="shared" si="0"/>
        <v>35375.599999999999</v>
      </c>
      <c r="P14" s="33"/>
    </row>
    <row r="15" spans="2:16" ht="25.5" customHeight="1" x14ac:dyDescent="0.25">
      <c r="B15" s="37" t="s">
        <v>94</v>
      </c>
      <c r="C15" s="37" t="s">
        <v>160</v>
      </c>
      <c r="D15" s="55" t="s">
        <v>154</v>
      </c>
      <c r="E15" s="116">
        <v>44907</v>
      </c>
      <c r="F15" s="56" t="s">
        <v>104</v>
      </c>
      <c r="G15" s="35" t="s">
        <v>61</v>
      </c>
      <c r="H15" s="57">
        <v>2377</v>
      </c>
      <c r="I15" s="58">
        <v>44907</v>
      </c>
      <c r="J15" s="54"/>
      <c r="K15" s="59">
        <v>88523.23</v>
      </c>
      <c r="L15" s="37"/>
      <c r="M15" s="42">
        <f>4426.16+4249.12</f>
        <v>8675.2799999999988</v>
      </c>
      <c r="N15" s="36">
        <v>0</v>
      </c>
      <c r="O15" s="36">
        <f t="shared" si="0"/>
        <v>88523.23</v>
      </c>
      <c r="P15" s="33"/>
    </row>
    <row r="16" spans="2:16" ht="25.5" customHeight="1" x14ac:dyDescent="0.25">
      <c r="B16" s="37" t="s">
        <v>94</v>
      </c>
      <c r="C16" s="37" t="s">
        <v>160</v>
      </c>
      <c r="D16" s="60" t="s">
        <v>105</v>
      </c>
      <c r="E16" s="61" t="s">
        <v>155</v>
      </c>
      <c r="F16" s="62" t="s">
        <v>106</v>
      </c>
      <c r="G16" s="35" t="s">
        <v>18</v>
      </c>
      <c r="H16" s="53">
        <v>2378</v>
      </c>
      <c r="I16" s="63">
        <v>44907</v>
      </c>
      <c r="J16" s="64">
        <v>1548</v>
      </c>
      <c r="K16" s="65"/>
      <c r="L16" s="37"/>
      <c r="M16" s="42">
        <f>14.51+13.93</f>
        <v>28.439999999999998</v>
      </c>
      <c r="N16" s="36">
        <v>290.25</v>
      </c>
      <c r="O16" s="36">
        <f t="shared" si="0"/>
        <v>1838.25</v>
      </c>
      <c r="P16" s="33"/>
    </row>
    <row r="17" spans="2:16" ht="33" customHeight="1" x14ac:dyDescent="0.25">
      <c r="B17" s="37" t="s">
        <v>94</v>
      </c>
      <c r="C17" s="37" t="s">
        <v>160</v>
      </c>
      <c r="D17" s="60" t="s">
        <v>16</v>
      </c>
      <c r="E17" s="61" t="s">
        <v>155</v>
      </c>
      <c r="F17" s="66" t="s">
        <v>107</v>
      </c>
      <c r="G17" s="67" t="s">
        <v>17</v>
      </c>
      <c r="H17" s="68">
        <v>2379</v>
      </c>
      <c r="I17" s="63">
        <v>44907</v>
      </c>
      <c r="J17" s="64">
        <v>1548</v>
      </c>
      <c r="K17" s="65"/>
      <c r="L17" s="37"/>
      <c r="M17" s="42">
        <f t="shared" ref="M17:M43" si="1">14.51+13.93</f>
        <v>28.439999999999998</v>
      </c>
      <c r="N17" s="36">
        <v>290.25</v>
      </c>
      <c r="O17" s="36">
        <f t="shared" si="0"/>
        <v>1838.25</v>
      </c>
      <c r="P17" s="33"/>
    </row>
    <row r="18" spans="2:16" ht="25.5" customHeight="1" x14ac:dyDescent="0.25">
      <c r="B18" s="37" t="s">
        <v>94</v>
      </c>
      <c r="C18" s="37" t="s">
        <v>160</v>
      </c>
      <c r="D18" s="60" t="s">
        <v>23</v>
      </c>
      <c r="E18" s="61" t="s">
        <v>155</v>
      </c>
      <c r="F18" s="69" t="s">
        <v>24</v>
      </c>
      <c r="G18" s="70" t="s">
        <v>25</v>
      </c>
      <c r="H18" s="50">
        <v>2380</v>
      </c>
      <c r="I18" s="63">
        <v>44907</v>
      </c>
      <c r="J18" s="64">
        <v>1548</v>
      </c>
      <c r="K18" s="65"/>
      <c r="L18" s="37"/>
      <c r="M18" s="42">
        <f t="shared" si="1"/>
        <v>28.439999999999998</v>
      </c>
      <c r="N18" s="36">
        <v>290.25</v>
      </c>
      <c r="O18" s="36">
        <f t="shared" si="0"/>
        <v>1838.25</v>
      </c>
      <c r="P18" s="33"/>
    </row>
    <row r="19" spans="2:16" ht="21.75" customHeight="1" x14ac:dyDescent="0.25">
      <c r="B19" s="37" t="s">
        <v>94</v>
      </c>
      <c r="C19" s="37" t="s">
        <v>160</v>
      </c>
      <c r="D19" s="71" t="s">
        <v>108</v>
      </c>
      <c r="E19" s="61" t="s">
        <v>155</v>
      </c>
      <c r="F19" s="66" t="s">
        <v>20</v>
      </c>
      <c r="G19" s="35" t="s">
        <v>21</v>
      </c>
      <c r="H19" s="38">
        <v>2381</v>
      </c>
      <c r="I19" s="72">
        <v>44907</v>
      </c>
      <c r="J19" s="64">
        <v>1548</v>
      </c>
      <c r="K19" s="65"/>
      <c r="L19" s="37"/>
      <c r="M19" s="42">
        <f t="shared" si="1"/>
        <v>28.439999999999998</v>
      </c>
      <c r="N19" s="36">
        <v>290.25</v>
      </c>
      <c r="O19" s="36">
        <f t="shared" si="0"/>
        <v>1838.25</v>
      </c>
      <c r="P19" s="33"/>
    </row>
    <row r="20" spans="2:16" ht="21.75" customHeight="1" x14ac:dyDescent="0.25">
      <c r="B20" s="37" t="s">
        <v>94</v>
      </c>
      <c r="C20" s="37" t="s">
        <v>160</v>
      </c>
      <c r="D20" s="73" t="s">
        <v>42</v>
      </c>
      <c r="E20" s="61" t="s">
        <v>155</v>
      </c>
      <c r="F20" s="74" t="s">
        <v>43</v>
      </c>
      <c r="G20" s="75" t="s">
        <v>44</v>
      </c>
      <c r="H20" s="57">
        <v>2382</v>
      </c>
      <c r="I20" s="63">
        <v>44907</v>
      </c>
      <c r="J20" s="64">
        <v>1548</v>
      </c>
      <c r="K20" s="65"/>
      <c r="L20" s="37"/>
      <c r="M20" s="42">
        <f t="shared" si="1"/>
        <v>28.439999999999998</v>
      </c>
      <c r="N20" s="36">
        <v>290.25</v>
      </c>
      <c r="O20" s="36">
        <f t="shared" si="0"/>
        <v>1838.25</v>
      </c>
      <c r="P20" s="33"/>
    </row>
    <row r="21" spans="2:16" ht="21.75" customHeight="1" x14ac:dyDescent="0.25">
      <c r="B21" s="37" t="s">
        <v>94</v>
      </c>
      <c r="C21" s="37" t="s">
        <v>160</v>
      </c>
      <c r="D21" s="60" t="s">
        <v>111</v>
      </c>
      <c r="E21" s="61" t="s">
        <v>155</v>
      </c>
      <c r="F21" s="62" t="s">
        <v>109</v>
      </c>
      <c r="G21" s="67" t="s">
        <v>110</v>
      </c>
      <c r="H21" s="76">
        <v>2383</v>
      </c>
      <c r="I21" s="63">
        <v>44907</v>
      </c>
      <c r="J21" s="64">
        <v>1548</v>
      </c>
      <c r="K21" s="65"/>
      <c r="L21" s="37"/>
      <c r="M21" s="42">
        <f t="shared" si="1"/>
        <v>28.439999999999998</v>
      </c>
      <c r="N21" s="36">
        <v>290.25</v>
      </c>
      <c r="O21" s="36">
        <f t="shared" si="0"/>
        <v>1838.25</v>
      </c>
      <c r="P21" s="33"/>
    </row>
    <row r="22" spans="2:16" ht="21.75" customHeight="1" x14ac:dyDescent="0.25">
      <c r="B22" s="37" t="s">
        <v>94</v>
      </c>
      <c r="C22" s="37" t="s">
        <v>160</v>
      </c>
      <c r="D22" s="73" t="s">
        <v>30</v>
      </c>
      <c r="E22" s="61" t="s">
        <v>155</v>
      </c>
      <c r="F22" s="71" t="s">
        <v>31</v>
      </c>
      <c r="G22" s="77" t="s">
        <v>32</v>
      </c>
      <c r="H22" s="53">
        <v>2384</v>
      </c>
      <c r="I22" s="63">
        <v>44907</v>
      </c>
      <c r="J22" s="64">
        <v>1548</v>
      </c>
      <c r="K22" s="65"/>
      <c r="L22" s="37"/>
      <c r="M22" s="42">
        <f t="shared" si="1"/>
        <v>28.439999999999998</v>
      </c>
      <c r="N22" s="36">
        <v>290.25</v>
      </c>
      <c r="O22" s="36">
        <f t="shared" si="0"/>
        <v>1838.25</v>
      </c>
      <c r="P22" s="33"/>
    </row>
    <row r="23" spans="2:16" ht="21.75" customHeight="1" x14ac:dyDescent="0.25">
      <c r="B23" s="37" t="s">
        <v>94</v>
      </c>
      <c r="C23" s="37" t="s">
        <v>160</v>
      </c>
      <c r="D23" s="73" t="s">
        <v>113</v>
      </c>
      <c r="E23" s="61" t="s">
        <v>155</v>
      </c>
      <c r="F23" s="66" t="s">
        <v>22</v>
      </c>
      <c r="G23" s="78" t="s">
        <v>112</v>
      </c>
      <c r="H23" s="79">
        <v>2385</v>
      </c>
      <c r="I23" s="63">
        <v>44907</v>
      </c>
      <c r="J23" s="64">
        <v>1548</v>
      </c>
      <c r="K23" s="65"/>
      <c r="L23" s="37"/>
      <c r="M23" s="42">
        <f t="shared" si="1"/>
        <v>28.439999999999998</v>
      </c>
      <c r="N23" s="36">
        <v>290.25</v>
      </c>
      <c r="O23" s="36">
        <f t="shared" si="0"/>
        <v>1838.25</v>
      </c>
      <c r="P23" s="33"/>
    </row>
    <row r="24" spans="2:16" ht="21.75" customHeight="1" x14ac:dyDescent="0.25">
      <c r="B24" s="37" t="s">
        <v>94</v>
      </c>
      <c r="C24" s="37" t="s">
        <v>160</v>
      </c>
      <c r="D24" s="75" t="s">
        <v>114</v>
      </c>
      <c r="E24" s="61" t="s">
        <v>155</v>
      </c>
      <c r="F24" s="80" t="s">
        <v>53</v>
      </c>
      <c r="G24" s="117" t="s">
        <v>54</v>
      </c>
      <c r="H24" s="45">
        <v>2386</v>
      </c>
      <c r="I24" s="63">
        <v>44907</v>
      </c>
      <c r="J24" s="64">
        <v>1548</v>
      </c>
      <c r="K24" s="65"/>
      <c r="L24" s="37"/>
      <c r="M24" s="42">
        <f t="shared" si="1"/>
        <v>28.439999999999998</v>
      </c>
      <c r="N24" s="36">
        <v>290.25</v>
      </c>
      <c r="O24" s="36">
        <f t="shared" si="0"/>
        <v>1838.25</v>
      </c>
      <c r="P24" s="33"/>
    </row>
    <row r="25" spans="2:16" ht="21.75" customHeight="1" x14ac:dyDescent="0.25">
      <c r="B25" s="37" t="s">
        <v>94</v>
      </c>
      <c r="C25" s="37" t="s">
        <v>160</v>
      </c>
      <c r="D25" s="73" t="s">
        <v>115</v>
      </c>
      <c r="E25" s="61" t="s">
        <v>155</v>
      </c>
      <c r="F25" s="62" t="s">
        <v>49</v>
      </c>
      <c r="G25" s="67" t="s">
        <v>50</v>
      </c>
      <c r="H25" s="81">
        <v>2387</v>
      </c>
      <c r="I25" s="63">
        <v>44907</v>
      </c>
      <c r="J25" s="64">
        <v>1548</v>
      </c>
      <c r="K25" s="65"/>
      <c r="L25" s="37"/>
      <c r="M25" s="42">
        <f t="shared" si="1"/>
        <v>28.439999999999998</v>
      </c>
      <c r="N25" s="36">
        <v>290.25</v>
      </c>
      <c r="O25" s="36">
        <f t="shared" si="0"/>
        <v>1838.25</v>
      </c>
      <c r="P25" s="33"/>
    </row>
    <row r="26" spans="2:16" ht="21.75" customHeight="1" x14ac:dyDescent="0.25">
      <c r="B26" s="37" t="s">
        <v>94</v>
      </c>
      <c r="C26" s="37" t="s">
        <v>160</v>
      </c>
      <c r="D26" s="82" t="s">
        <v>116</v>
      </c>
      <c r="E26" s="61" t="s">
        <v>155</v>
      </c>
      <c r="F26" s="35" t="s">
        <v>33</v>
      </c>
      <c r="G26" s="66" t="s">
        <v>34</v>
      </c>
      <c r="H26" s="38">
        <v>2388</v>
      </c>
      <c r="I26" s="72">
        <v>44907</v>
      </c>
      <c r="J26" s="64">
        <v>1548</v>
      </c>
      <c r="K26" s="65"/>
      <c r="L26" s="37"/>
      <c r="M26" s="42">
        <f t="shared" si="1"/>
        <v>28.439999999999998</v>
      </c>
      <c r="N26" s="36">
        <v>290.25</v>
      </c>
      <c r="O26" s="36">
        <f t="shared" si="0"/>
        <v>1838.25</v>
      </c>
      <c r="P26" s="33"/>
    </row>
    <row r="27" spans="2:16" ht="21.75" customHeight="1" x14ac:dyDescent="0.25">
      <c r="B27" s="37" t="s">
        <v>94</v>
      </c>
      <c r="C27" s="37" t="s">
        <v>160</v>
      </c>
      <c r="D27" s="83" t="s">
        <v>118</v>
      </c>
      <c r="E27" s="61" t="s">
        <v>155</v>
      </c>
      <c r="F27" s="84" t="s">
        <v>117</v>
      </c>
      <c r="G27" s="35" t="s">
        <v>36</v>
      </c>
      <c r="H27" s="85">
        <v>2389</v>
      </c>
      <c r="I27" s="63">
        <v>44907</v>
      </c>
      <c r="J27" s="64">
        <v>1548</v>
      </c>
      <c r="K27" s="65"/>
      <c r="L27" s="37"/>
      <c r="M27" s="42">
        <f t="shared" si="1"/>
        <v>28.439999999999998</v>
      </c>
      <c r="N27" s="36">
        <v>290.25</v>
      </c>
      <c r="O27" s="36">
        <f t="shared" si="0"/>
        <v>1838.25</v>
      </c>
      <c r="P27" s="33"/>
    </row>
    <row r="28" spans="2:16" ht="21.75" customHeight="1" x14ac:dyDescent="0.25">
      <c r="B28" s="37" t="s">
        <v>94</v>
      </c>
      <c r="C28" s="37" t="s">
        <v>160</v>
      </c>
      <c r="D28" s="60" t="s">
        <v>39</v>
      </c>
      <c r="E28" s="61" t="s">
        <v>155</v>
      </c>
      <c r="F28" s="86" t="s">
        <v>40</v>
      </c>
      <c r="G28" s="35" t="s">
        <v>41</v>
      </c>
      <c r="H28" s="57">
        <v>2390</v>
      </c>
      <c r="I28" s="63">
        <v>44907</v>
      </c>
      <c r="J28" s="64">
        <v>1548</v>
      </c>
      <c r="K28" s="65"/>
      <c r="L28" s="37"/>
      <c r="M28" s="42">
        <f t="shared" si="1"/>
        <v>28.439999999999998</v>
      </c>
      <c r="N28" s="36">
        <v>290.25</v>
      </c>
      <c r="O28" s="36">
        <f t="shared" si="0"/>
        <v>1838.25</v>
      </c>
      <c r="P28" s="33"/>
    </row>
    <row r="29" spans="2:16" ht="21.75" customHeight="1" x14ac:dyDescent="0.25">
      <c r="B29" s="37" t="s">
        <v>94</v>
      </c>
      <c r="C29" s="37" t="s">
        <v>160</v>
      </c>
      <c r="D29" s="75" t="s">
        <v>45</v>
      </c>
      <c r="E29" s="61" t="s">
        <v>155</v>
      </c>
      <c r="F29" s="87" t="s">
        <v>46</v>
      </c>
      <c r="G29" s="118" t="s">
        <v>47</v>
      </c>
      <c r="H29" s="88">
        <v>2391</v>
      </c>
      <c r="I29" s="63">
        <v>44907</v>
      </c>
      <c r="J29" s="64">
        <v>1548</v>
      </c>
      <c r="K29" s="65"/>
      <c r="L29" s="37"/>
      <c r="M29" s="42">
        <f t="shared" si="1"/>
        <v>28.439999999999998</v>
      </c>
      <c r="N29" s="36">
        <v>290.25</v>
      </c>
      <c r="O29" s="36">
        <f t="shared" si="0"/>
        <v>1838.25</v>
      </c>
      <c r="P29" s="33"/>
    </row>
    <row r="30" spans="2:16" ht="21.75" customHeight="1" x14ac:dyDescent="0.25">
      <c r="B30" s="37" t="s">
        <v>94</v>
      </c>
      <c r="C30" s="37" t="s">
        <v>160</v>
      </c>
      <c r="D30" s="60" t="s">
        <v>120</v>
      </c>
      <c r="E30" s="61" t="s">
        <v>155</v>
      </c>
      <c r="F30" s="66" t="s">
        <v>119</v>
      </c>
      <c r="G30" s="35" t="s">
        <v>121</v>
      </c>
      <c r="H30" s="79">
        <v>2392</v>
      </c>
      <c r="I30" s="63">
        <v>44907</v>
      </c>
      <c r="J30" s="64">
        <v>1548</v>
      </c>
      <c r="K30" s="65"/>
      <c r="L30" s="37"/>
      <c r="M30" s="42">
        <f t="shared" si="1"/>
        <v>28.439999999999998</v>
      </c>
      <c r="N30" s="36">
        <v>290.25</v>
      </c>
      <c r="O30" s="36">
        <f t="shared" si="0"/>
        <v>1838.25</v>
      </c>
      <c r="P30" s="33"/>
    </row>
    <row r="31" spans="2:16" ht="21.75" customHeight="1" x14ac:dyDescent="0.25">
      <c r="B31" s="37" t="s">
        <v>94</v>
      </c>
      <c r="C31" s="37" t="s">
        <v>160</v>
      </c>
      <c r="D31" s="75" t="s">
        <v>122</v>
      </c>
      <c r="E31" s="61" t="s">
        <v>155</v>
      </c>
      <c r="F31" s="89" t="s">
        <v>55</v>
      </c>
      <c r="G31" s="90" t="s">
        <v>56</v>
      </c>
      <c r="H31" s="38">
        <v>2393</v>
      </c>
      <c r="I31" s="63">
        <v>44907</v>
      </c>
      <c r="J31" s="64">
        <v>1548</v>
      </c>
      <c r="K31" s="65"/>
      <c r="L31" s="37"/>
      <c r="M31" s="42">
        <f t="shared" si="1"/>
        <v>28.439999999999998</v>
      </c>
      <c r="N31" s="36">
        <v>290.25</v>
      </c>
      <c r="O31" s="36">
        <f t="shared" si="0"/>
        <v>1838.25</v>
      </c>
      <c r="P31" s="33"/>
    </row>
    <row r="32" spans="2:16" ht="21.75" customHeight="1" x14ac:dyDescent="0.25">
      <c r="B32" s="37" t="s">
        <v>94</v>
      </c>
      <c r="C32" s="37" t="s">
        <v>160</v>
      </c>
      <c r="D32" s="86" t="s">
        <v>124</v>
      </c>
      <c r="E32" s="61" t="s">
        <v>155</v>
      </c>
      <c r="F32" s="89" t="s">
        <v>123</v>
      </c>
      <c r="G32" s="90" t="s">
        <v>28</v>
      </c>
      <c r="H32" s="38">
        <v>2394</v>
      </c>
      <c r="I32" s="63">
        <v>44907</v>
      </c>
      <c r="J32" s="64">
        <v>1548</v>
      </c>
      <c r="K32" s="65"/>
      <c r="L32" s="37"/>
      <c r="M32" s="42">
        <f t="shared" si="1"/>
        <v>28.439999999999998</v>
      </c>
      <c r="N32" s="36">
        <v>290.25</v>
      </c>
      <c r="O32" s="36">
        <f t="shared" si="0"/>
        <v>1838.25</v>
      </c>
      <c r="P32" s="33"/>
    </row>
    <row r="33" spans="2:18" ht="21.75" customHeight="1" x14ac:dyDescent="0.25">
      <c r="B33" s="37" t="s">
        <v>94</v>
      </c>
      <c r="C33" s="37" t="s">
        <v>160</v>
      </c>
      <c r="D33" s="71" t="s">
        <v>125</v>
      </c>
      <c r="E33" s="61" t="s">
        <v>155</v>
      </c>
      <c r="F33" s="66" t="s">
        <v>37</v>
      </c>
      <c r="G33" s="35" t="s">
        <v>38</v>
      </c>
      <c r="H33" s="38">
        <v>2395</v>
      </c>
      <c r="I33" s="63">
        <v>44907</v>
      </c>
      <c r="J33" s="64">
        <v>1548</v>
      </c>
      <c r="K33" s="65"/>
      <c r="L33" s="37"/>
      <c r="M33" s="42">
        <f t="shared" si="1"/>
        <v>28.439999999999998</v>
      </c>
      <c r="N33" s="36">
        <v>290.25</v>
      </c>
      <c r="O33" s="36">
        <f t="shared" si="0"/>
        <v>1838.25</v>
      </c>
      <c r="P33" s="33"/>
    </row>
    <row r="34" spans="2:18" ht="21.75" customHeight="1" x14ac:dyDescent="0.25">
      <c r="B34" s="37" t="s">
        <v>94</v>
      </c>
      <c r="C34" s="37" t="s">
        <v>160</v>
      </c>
      <c r="D34" s="91" t="s">
        <v>127</v>
      </c>
      <c r="E34" s="61" t="s">
        <v>155</v>
      </c>
      <c r="F34" s="66" t="s">
        <v>29</v>
      </c>
      <c r="G34" s="35" t="s">
        <v>126</v>
      </c>
      <c r="H34" s="38">
        <v>2396</v>
      </c>
      <c r="I34" s="63">
        <v>44907</v>
      </c>
      <c r="J34" s="64">
        <v>1548</v>
      </c>
      <c r="K34" s="65"/>
      <c r="L34" s="37"/>
      <c r="M34" s="42">
        <f t="shared" si="1"/>
        <v>28.439999999999998</v>
      </c>
      <c r="N34" s="36">
        <v>290.25</v>
      </c>
      <c r="O34" s="36">
        <f t="shared" si="0"/>
        <v>1838.25</v>
      </c>
      <c r="P34" s="33"/>
    </row>
    <row r="35" spans="2:18" ht="21.75" customHeight="1" x14ac:dyDescent="0.25">
      <c r="B35" s="37" t="s">
        <v>94</v>
      </c>
      <c r="C35" s="37" t="s">
        <v>160</v>
      </c>
      <c r="D35" s="73" t="s">
        <v>67</v>
      </c>
      <c r="E35" s="61" t="s">
        <v>155</v>
      </c>
      <c r="F35" s="92" t="s">
        <v>48</v>
      </c>
      <c r="G35" s="82" t="s">
        <v>68</v>
      </c>
      <c r="H35" s="38">
        <v>2397</v>
      </c>
      <c r="I35" s="63">
        <v>44907</v>
      </c>
      <c r="J35" s="64">
        <v>1548</v>
      </c>
      <c r="K35" s="65"/>
      <c r="L35" s="37"/>
      <c r="M35" s="42">
        <f t="shared" si="1"/>
        <v>28.439999999999998</v>
      </c>
      <c r="N35" s="36">
        <v>290.25</v>
      </c>
      <c r="O35" s="36">
        <f t="shared" si="0"/>
        <v>1838.25</v>
      </c>
      <c r="P35" s="33"/>
    </row>
    <row r="36" spans="2:18" ht="21.75" customHeight="1" x14ac:dyDescent="0.25">
      <c r="B36" s="37" t="s">
        <v>94</v>
      </c>
      <c r="C36" s="37" t="s">
        <v>160</v>
      </c>
      <c r="D36" s="56" t="s">
        <v>128</v>
      </c>
      <c r="E36" s="61" t="s">
        <v>155</v>
      </c>
      <c r="F36" s="35" t="s">
        <v>26</v>
      </c>
      <c r="G36" s="35" t="s">
        <v>27</v>
      </c>
      <c r="H36" s="38">
        <v>2398</v>
      </c>
      <c r="I36" s="63">
        <v>44907</v>
      </c>
      <c r="J36" s="64">
        <v>1548</v>
      </c>
      <c r="K36" s="65"/>
      <c r="L36" s="37"/>
      <c r="M36" s="42">
        <f t="shared" si="1"/>
        <v>28.439999999999998</v>
      </c>
      <c r="N36" s="36">
        <v>290.25</v>
      </c>
      <c r="O36" s="36">
        <f t="shared" si="0"/>
        <v>1838.25</v>
      </c>
      <c r="P36" s="33"/>
    </row>
    <row r="37" spans="2:18" ht="21.75" customHeight="1" x14ac:dyDescent="0.25">
      <c r="B37" s="37" t="s">
        <v>94</v>
      </c>
      <c r="C37" s="37" t="s">
        <v>160</v>
      </c>
      <c r="D37" s="73" t="s">
        <v>69</v>
      </c>
      <c r="E37" s="61" t="s">
        <v>155</v>
      </c>
      <c r="F37" s="93" t="s">
        <v>51</v>
      </c>
      <c r="G37" s="94" t="s">
        <v>52</v>
      </c>
      <c r="H37" s="38">
        <v>2399</v>
      </c>
      <c r="I37" s="63">
        <v>44907</v>
      </c>
      <c r="J37" s="64">
        <v>1548</v>
      </c>
      <c r="K37" s="65"/>
      <c r="L37" s="37"/>
      <c r="M37" s="42">
        <f t="shared" si="1"/>
        <v>28.439999999999998</v>
      </c>
      <c r="N37" s="36">
        <v>290.25</v>
      </c>
      <c r="O37" s="36">
        <f t="shared" si="0"/>
        <v>1838.25</v>
      </c>
      <c r="P37" s="33"/>
    </row>
    <row r="38" spans="2:18" ht="21.75" customHeight="1" x14ac:dyDescent="0.25">
      <c r="B38" s="37" t="s">
        <v>94</v>
      </c>
      <c r="C38" s="37" t="s">
        <v>160</v>
      </c>
      <c r="D38" s="56" t="s">
        <v>130</v>
      </c>
      <c r="E38" s="61" t="s">
        <v>155</v>
      </c>
      <c r="F38" s="66" t="s">
        <v>129</v>
      </c>
      <c r="G38" s="35" t="s">
        <v>35</v>
      </c>
      <c r="H38" s="38">
        <v>2400</v>
      </c>
      <c r="I38" s="63">
        <v>44907</v>
      </c>
      <c r="J38" s="64">
        <v>1548</v>
      </c>
      <c r="K38" s="65"/>
      <c r="L38" s="37"/>
      <c r="M38" s="42">
        <f t="shared" si="1"/>
        <v>28.439999999999998</v>
      </c>
      <c r="N38" s="36">
        <v>290.25</v>
      </c>
      <c r="O38" s="36">
        <f t="shared" si="0"/>
        <v>1838.25</v>
      </c>
      <c r="P38" s="33"/>
    </row>
    <row r="39" spans="2:18" ht="21.75" customHeight="1" x14ac:dyDescent="0.25">
      <c r="B39" s="37" t="s">
        <v>94</v>
      </c>
      <c r="C39" s="37" t="s">
        <v>160</v>
      </c>
      <c r="D39" s="95" t="s">
        <v>133</v>
      </c>
      <c r="E39" s="61" t="s">
        <v>155</v>
      </c>
      <c r="F39" s="66" t="s">
        <v>131</v>
      </c>
      <c r="G39" s="35" t="s">
        <v>132</v>
      </c>
      <c r="H39" s="38">
        <v>2401</v>
      </c>
      <c r="I39" s="63">
        <v>44907</v>
      </c>
      <c r="J39" s="64">
        <v>1548</v>
      </c>
      <c r="K39" s="65"/>
      <c r="L39" s="37"/>
      <c r="M39" s="42">
        <f t="shared" si="1"/>
        <v>28.439999999999998</v>
      </c>
      <c r="N39" s="36">
        <v>290.25</v>
      </c>
      <c r="O39" s="36">
        <f t="shared" si="0"/>
        <v>1838.25</v>
      </c>
      <c r="P39" s="33"/>
    </row>
    <row r="40" spans="2:18" ht="21.75" customHeight="1" x14ac:dyDescent="0.25">
      <c r="B40" s="37" t="s">
        <v>94</v>
      </c>
      <c r="C40" s="37" t="s">
        <v>160</v>
      </c>
      <c r="D40" s="96" t="s">
        <v>136</v>
      </c>
      <c r="E40" s="61" t="s">
        <v>155</v>
      </c>
      <c r="F40" s="66" t="s">
        <v>134</v>
      </c>
      <c r="G40" s="35" t="s">
        <v>135</v>
      </c>
      <c r="H40" s="38">
        <v>2402</v>
      </c>
      <c r="I40" s="63">
        <v>44907</v>
      </c>
      <c r="J40" s="64">
        <v>1548</v>
      </c>
      <c r="K40" s="65"/>
      <c r="L40" s="37"/>
      <c r="M40" s="42">
        <f t="shared" si="1"/>
        <v>28.439999999999998</v>
      </c>
      <c r="N40" s="36">
        <v>290.25</v>
      </c>
      <c r="O40" s="36">
        <f t="shared" si="0"/>
        <v>1838.25</v>
      </c>
      <c r="P40" s="33"/>
    </row>
    <row r="41" spans="2:18" ht="21.75" customHeight="1" x14ac:dyDescent="0.25">
      <c r="B41" s="37" t="s">
        <v>94</v>
      </c>
      <c r="C41" s="37" t="s">
        <v>160</v>
      </c>
      <c r="D41" s="96" t="s">
        <v>138</v>
      </c>
      <c r="E41" s="61" t="s">
        <v>155</v>
      </c>
      <c r="F41" s="66" t="s">
        <v>137</v>
      </c>
      <c r="G41" s="35" t="s">
        <v>57</v>
      </c>
      <c r="H41" s="38">
        <v>2403</v>
      </c>
      <c r="I41" s="63">
        <v>44907</v>
      </c>
      <c r="J41" s="64">
        <v>1548</v>
      </c>
      <c r="K41" s="65"/>
      <c r="L41" s="37"/>
      <c r="M41" s="42">
        <f t="shared" si="1"/>
        <v>28.439999999999998</v>
      </c>
      <c r="N41" s="36">
        <v>290.25</v>
      </c>
      <c r="O41" s="36">
        <f t="shared" si="0"/>
        <v>1838.25</v>
      </c>
      <c r="P41" s="33"/>
    </row>
    <row r="42" spans="2:18" ht="21.75" customHeight="1" x14ac:dyDescent="0.25">
      <c r="B42" s="37" t="s">
        <v>94</v>
      </c>
      <c r="C42" s="37" t="s">
        <v>160</v>
      </c>
      <c r="D42" s="98" t="s">
        <v>58</v>
      </c>
      <c r="E42" s="61" t="s">
        <v>155</v>
      </c>
      <c r="F42" s="99" t="s">
        <v>59</v>
      </c>
      <c r="G42" s="119" t="s">
        <v>60</v>
      </c>
      <c r="H42" s="81">
        <v>2404</v>
      </c>
      <c r="I42" s="100">
        <v>44908</v>
      </c>
      <c r="J42" s="101">
        <v>5488</v>
      </c>
      <c r="K42" s="102"/>
      <c r="L42" s="97"/>
      <c r="M42" s="103">
        <f>51.45+49.39</f>
        <v>100.84</v>
      </c>
      <c r="N42" s="51">
        <v>1029</v>
      </c>
      <c r="O42" s="51">
        <f t="shared" si="0"/>
        <v>6517</v>
      </c>
      <c r="P42" s="5"/>
    </row>
    <row r="43" spans="2:18" ht="21.75" customHeight="1" x14ac:dyDescent="0.25">
      <c r="B43" s="37" t="s">
        <v>94</v>
      </c>
      <c r="C43" s="37" t="s">
        <v>160</v>
      </c>
      <c r="D43" s="104" t="s">
        <v>142</v>
      </c>
      <c r="E43" s="61" t="s">
        <v>156</v>
      </c>
      <c r="F43" s="35" t="s">
        <v>143</v>
      </c>
      <c r="G43" s="35" t="s">
        <v>19</v>
      </c>
      <c r="H43" s="38">
        <v>2405</v>
      </c>
      <c r="I43" s="46">
        <v>44908</v>
      </c>
      <c r="J43" s="36">
        <v>1548</v>
      </c>
      <c r="K43" s="37"/>
      <c r="L43" s="37"/>
      <c r="M43" s="42">
        <f t="shared" si="1"/>
        <v>28.439999999999998</v>
      </c>
      <c r="N43" s="36">
        <v>290.25</v>
      </c>
      <c r="O43" s="36">
        <f t="shared" si="0"/>
        <v>1838.25</v>
      </c>
      <c r="P43" s="5"/>
    </row>
    <row r="44" spans="2:18" ht="21.75" customHeight="1" x14ac:dyDescent="0.25">
      <c r="B44" s="37" t="s">
        <v>94</v>
      </c>
      <c r="C44" s="37" t="s">
        <v>160</v>
      </c>
      <c r="D44" s="104" t="s">
        <v>141</v>
      </c>
      <c r="E44" s="61" t="s">
        <v>156</v>
      </c>
      <c r="F44" s="66" t="s">
        <v>139</v>
      </c>
      <c r="G44" s="35" t="s">
        <v>140</v>
      </c>
      <c r="H44" s="38">
        <v>2406</v>
      </c>
      <c r="I44" s="46">
        <v>44908</v>
      </c>
      <c r="J44" s="36">
        <v>68701.67</v>
      </c>
      <c r="K44" s="37"/>
      <c r="L44" s="37"/>
      <c r="M44" s="42">
        <f>644.08+618.31</f>
        <v>1262.3899999999999</v>
      </c>
      <c r="N44" s="36">
        <v>12881.56</v>
      </c>
      <c r="O44" s="36">
        <f t="shared" si="0"/>
        <v>81583.23</v>
      </c>
      <c r="P44" s="5"/>
    </row>
    <row r="45" spans="2:18" ht="21.75" customHeight="1" x14ac:dyDescent="0.25">
      <c r="B45" s="37" t="s">
        <v>94</v>
      </c>
      <c r="C45" s="37" t="s">
        <v>160</v>
      </c>
      <c r="D45" s="105" t="s">
        <v>144</v>
      </c>
      <c r="E45" s="61" t="s">
        <v>156</v>
      </c>
      <c r="F45" s="106" t="s">
        <v>63</v>
      </c>
      <c r="G45" s="120" t="s">
        <v>64</v>
      </c>
      <c r="H45" s="68">
        <v>2407</v>
      </c>
      <c r="I45" s="107">
        <v>44908</v>
      </c>
      <c r="J45" s="108">
        <v>14720</v>
      </c>
      <c r="K45" s="109"/>
      <c r="L45" s="109"/>
      <c r="M45" s="110">
        <f>138+132.48+706.56</f>
        <v>977.04</v>
      </c>
      <c r="N45" s="108">
        <v>2760</v>
      </c>
      <c r="O45" s="108">
        <f t="shared" si="0"/>
        <v>17480</v>
      </c>
      <c r="P45" s="5"/>
    </row>
    <row r="46" spans="2:18" ht="23.25" customHeight="1" x14ac:dyDescent="0.25">
      <c r="B46" s="37" t="s">
        <v>94</v>
      </c>
      <c r="C46" s="37" t="s">
        <v>160</v>
      </c>
      <c r="D46" s="105" t="s">
        <v>145</v>
      </c>
      <c r="E46" s="61" t="s">
        <v>156</v>
      </c>
      <c r="F46" s="87" t="s">
        <v>65</v>
      </c>
      <c r="G46" s="120" t="s">
        <v>66</v>
      </c>
      <c r="H46" s="38">
        <v>2408</v>
      </c>
      <c r="I46" s="46">
        <v>44908</v>
      </c>
      <c r="J46" s="36">
        <v>22080</v>
      </c>
      <c r="K46" s="36">
        <v>0</v>
      </c>
      <c r="L46" s="37"/>
      <c r="M46" s="42">
        <f>207+198.72</f>
        <v>405.72</v>
      </c>
      <c r="N46" s="36">
        <v>4140</v>
      </c>
      <c r="O46" s="36">
        <f t="shared" si="0"/>
        <v>26220</v>
      </c>
      <c r="P46" s="5"/>
    </row>
    <row r="47" spans="2:18" ht="23.25" customHeight="1" x14ac:dyDescent="0.25">
      <c r="B47" s="37" t="s">
        <v>94</v>
      </c>
      <c r="C47" s="37" t="s">
        <v>160</v>
      </c>
      <c r="D47" s="79" t="s">
        <v>147</v>
      </c>
      <c r="E47" s="61" t="s">
        <v>157</v>
      </c>
      <c r="F47" s="35" t="s">
        <v>146</v>
      </c>
      <c r="G47" s="67" t="s">
        <v>148</v>
      </c>
      <c r="H47" s="81">
        <v>2409</v>
      </c>
      <c r="I47" s="111">
        <v>44908</v>
      </c>
      <c r="J47" s="51">
        <v>44400</v>
      </c>
      <c r="K47" s="51">
        <v>0</v>
      </c>
      <c r="L47" s="97"/>
      <c r="M47" s="103">
        <f>416.25+399.6+2131.2</f>
        <v>2947.0499999999997</v>
      </c>
      <c r="N47" s="51">
        <v>8325</v>
      </c>
      <c r="O47" s="51">
        <f t="shared" si="0"/>
        <v>52725</v>
      </c>
      <c r="P47" s="5"/>
    </row>
    <row r="48" spans="2:18" ht="20.25" customHeight="1" x14ac:dyDescent="0.25">
      <c r="B48" s="26"/>
      <c r="C48" s="6"/>
      <c r="D48" s="27"/>
      <c r="E48" s="28"/>
      <c r="F48" s="28"/>
      <c r="G48" s="34"/>
      <c r="H48" s="16" t="s">
        <v>70</v>
      </c>
      <c r="I48" s="16"/>
      <c r="J48" s="122">
        <f>SUM(J6:J47)</f>
        <v>203020.43</v>
      </c>
      <c r="K48" s="122">
        <f t="shared" ref="K48:L48" si="2">SUM(K5:K47)</f>
        <v>162864.22999999998</v>
      </c>
      <c r="L48" s="122">
        <f t="shared" si="2"/>
        <v>0</v>
      </c>
      <c r="M48" s="122">
        <f>SUM(M6:M47)</f>
        <v>15814.930000000009</v>
      </c>
      <c r="N48" s="122">
        <f>SUM(N6:N47)</f>
        <v>41039.949999999997</v>
      </c>
      <c r="O48" s="122">
        <f>SUM(O6:O47)</f>
        <v>406924.61</v>
      </c>
      <c r="R48" s="5"/>
    </row>
    <row r="49" spans="2:15" ht="44.25" customHeight="1" x14ac:dyDescent="0.25">
      <c r="B49" s="1" t="s">
        <v>71</v>
      </c>
      <c r="C49"/>
      <c r="E49"/>
      <c r="F49" s="7"/>
      <c r="G49"/>
      <c r="H49"/>
      <c r="I49"/>
      <c r="J49"/>
      <c r="K49"/>
      <c r="L49"/>
      <c r="N49"/>
      <c r="O49" s="5"/>
    </row>
    <row r="50" spans="2:15" ht="60" customHeight="1" x14ac:dyDescent="0.25">
      <c r="B50" s="126" t="s">
        <v>72</v>
      </c>
      <c r="C50" s="126"/>
      <c r="E50"/>
      <c r="F50"/>
      <c r="G50"/>
      <c r="H50"/>
      <c r="I50"/>
      <c r="J50"/>
      <c r="K50"/>
      <c r="L50"/>
      <c r="N50"/>
      <c r="O50" s="5"/>
    </row>
    <row r="51" spans="2:15" ht="36" x14ac:dyDescent="0.25">
      <c r="B51" s="123" t="s">
        <v>1</v>
      </c>
      <c r="C51" s="123" t="s">
        <v>2</v>
      </c>
      <c r="D51" s="123" t="s">
        <v>3</v>
      </c>
      <c r="E51" s="123" t="s">
        <v>4</v>
      </c>
      <c r="F51" s="123" t="s">
        <v>5</v>
      </c>
      <c r="G51" s="123" t="s">
        <v>6</v>
      </c>
      <c r="H51" s="123" t="s">
        <v>7</v>
      </c>
      <c r="I51" s="123" t="s">
        <v>8</v>
      </c>
      <c r="J51" s="123" t="s">
        <v>9</v>
      </c>
      <c r="K51" s="123" t="s">
        <v>10</v>
      </c>
      <c r="L51" s="123" t="s">
        <v>11</v>
      </c>
      <c r="M51" s="123" t="s">
        <v>12</v>
      </c>
      <c r="N51" s="123" t="s">
        <v>13</v>
      </c>
      <c r="O51" s="123" t="s">
        <v>14</v>
      </c>
    </row>
    <row r="52" spans="2:15" x14ac:dyDescent="0.25">
      <c r="B52" s="17" t="s">
        <v>73</v>
      </c>
      <c r="C52" s="17" t="s">
        <v>73</v>
      </c>
      <c r="D52" s="23" t="s">
        <v>74</v>
      </c>
      <c r="E52" s="24">
        <v>44835</v>
      </c>
      <c r="F52" s="23" t="s">
        <v>75</v>
      </c>
      <c r="G52" s="17"/>
      <c r="H52" s="17"/>
      <c r="I52" s="17"/>
      <c r="J52" s="18">
        <v>9952.48</v>
      </c>
      <c r="K52" s="17"/>
      <c r="L52" s="17"/>
      <c r="M52" s="17"/>
      <c r="N52" s="17"/>
      <c r="O52" s="18">
        <f>J52</f>
        <v>9952.48</v>
      </c>
    </row>
    <row r="53" spans="2:15" x14ac:dyDescent="0.25">
      <c r="B53" s="17" t="s">
        <v>73</v>
      </c>
      <c r="C53" s="17" t="s">
        <v>76</v>
      </c>
      <c r="D53" s="23" t="s">
        <v>74</v>
      </c>
      <c r="E53" s="24">
        <v>44866</v>
      </c>
      <c r="F53" s="23" t="s">
        <v>75</v>
      </c>
      <c r="G53" s="19"/>
      <c r="H53" s="19"/>
      <c r="I53" s="19"/>
      <c r="J53" s="18">
        <v>12972.64</v>
      </c>
      <c r="K53" s="17"/>
      <c r="L53" s="17"/>
      <c r="M53" s="17"/>
      <c r="N53" s="17"/>
      <c r="O53" s="18">
        <f t="shared" ref="O53:O54" si="3">J53</f>
        <v>12972.64</v>
      </c>
    </row>
    <row r="54" spans="2:15" x14ac:dyDescent="0.25">
      <c r="B54" s="17" t="s">
        <v>73</v>
      </c>
      <c r="C54" s="17" t="s">
        <v>76</v>
      </c>
      <c r="D54" s="23" t="s">
        <v>74</v>
      </c>
      <c r="E54" s="24">
        <v>44896</v>
      </c>
      <c r="F54" s="23" t="s">
        <v>75</v>
      </c>
      <c r="G54" s="17"/>
      <c r="H54" s="17"/>
      <c r="I54" s="17"/>
      <c r="J54" s="18">
        <v>16263.04</v>
      </c>
      <c r="K54" s="17"/>
      <c r="L54" s="17"/>
      <c r="M54" s="17"/>
      <c r="N54" s="17"/>
      <c r="O54" s="18">
        <f t="shared" si="3"/>
        <v>16263.04</v>
      </c>
    </row>
    <row r="55" spans="2:15" x14ac:dyDescent="0.25">
      <c r="B55" s="20"/>
      <c r="C55" s="20"/>
      <c r="D55" s="20"/>
      <c r="E55" s="20"/>
      <c r="F55" s="20"/>
      <c r="G55" s="21"/>
      <c r="H55" s="21"/>
      <c r="I55" s="21" t="s">
        <v>70</v>
      </c>
      <c r="J55" s="22">
        <f>SUM(J52:J54)</f>
        <v>39188.160000000003</v>
      </c>
      <c r="K55" s="21"/>
      <c r="L55" s="21"/>
      <c r="M55" s="21"/>
      <c r="N55" s="21"/>
      <c r="O55" s="22">
        <f>SUM(O52:O54)</f>
        <v>39188.160000000003</v>
      </c>
    </row>
    <row r="56" spans="2:15" x14ac:dyDescent="0.25">
      <c r="B56" s="11"/>
      <c r="C56" s="12"/>
      <c r="D56" s="13"/>
      <c r="E56" s="12"/>
      <c r="F56" s="12"/>
    </row>
    <row r="57" spans="2:15" ht="30" customHeight="1" x14ac:dyDescent="0.25">
      <c r="B57" s="124" t="s">
        <v>77</v>
      </c>
      <c r="C57" s="124"/>
      <c r="E57"/>
      <c r="F57"/>
    </row>
    <row r="58" spans="2:15" ht="30" customHeight="1" x14ac:dyDescent="0.25">
      <c r="B58" s="127" t="s">
        <v>159</v>
      </c>
      <c r="C58" s="128"/>
      <c r="D58" s="128"/>
      <c r="E58" s="128"/>
      <c r="F58" s="129"/>
    </row>
    <row r="59" spans="2:15" ht="22.5" x14ac:dyDescent="0.25">
      <c r="B59" s="25" t="s">
        <v>78</v>
      </c>
      <c r="C59" s="25" t="s">
        <v>79</v>
      </c>
      <c r="D59" s="25" t="s">
        <v>76</v>
      </c>
      <c r="E59" s="25" t="s">
        <v>80</v>
      </c>
      <c r="F59" s="25" t="s">
        <v>70</v>
      </c>
    </row>
    <row r="60" spans="2:15" ht="33.75" x14ac:dyDescent="0.25">
      <c r="B60" s="8" t="s">
        <v>81</v>
      </c>
      <c r="C60" s="9">
        <v>600000</v>
      </c>
      <c r="D60" s="9">
        <v>250000</v>
      </c>
      <c r="E60" s="9">
        <v>1650000</v>
      </c>
      <c r="F60" s="9">
        <f>SUM(C60:E60)</f>
        <v>2500000</v>
      </c>
    </row>
    <row r="61" spans="2:15" ht="22.5" x14ac:dyDescent="0.25">
      <c r="B61" s="8" t="s">
        <v>82</v>
      </c>
      <c r="C61" s="9">
        <v>381063.2</v>
      </c>
      <c r="D61" s="9">
        <v>143999.32</v>
      </c>
      <c r="E61" s="9">
        <v>891703.17</v>
      </c>
      <c r="F61" s="9">
        <f t="shared" ref="F61:F66" si="4">SUM(C61:E61)</f>
        <v>1416765.69</v>
      </c>
    </row>
    <row r="62" spans="2:15" ht="22.5" x14ac:dyDescent="0.25">
      <c r="B62" s="8" t="s">
        <v>83</v>
      </c>
      <c r="C62" s="9">
        <v>6928.76</v>
      </c>
      <c r="D62" s="10">
        <v>39188.160000000003</v>
      </c>
      <c r="E62" s="9">
        <v>395995.85</v>
      </c>
      <c r="F62" s="9">
        <f t="shared" si="4"/>
        <v>442112.76999999996</v>
      </c>
    </row>
    <row r="63" spans="2:15" ht="22.5" x14ac:dyDescent="0.25">
      <c r="B63" s="8" t="s">
        <v>84</v>
      </c>
      <c r="C63" s="9">
        <v>381063.2</v>
      </c>
      <c r="D63" s="9">
        <v>128616.64</v>
      </c>
      <c r="E63" s="9">
        <v>891703.17</v>
      </c>
      <c r="F63" s="9">
        <f>SUM(C63:E63)</f>
        <v>1401383.01</v>
      </c>
    </row>
    <row r="64" spans="2:15" ht="22.5" x14ac:dyDescent="0.25">
      <c r="B64" s="8" t="s">
        <v>158</v>
      </c>
      <c r="C64" s="9">
        <v>3500.8</v>
      </c>
      <c r="D64" s="9">
        <v>46000.68</v>
      </c>
      <c r="E64" s="9">
        <v>8004.83</v>
      </c>
      <c r="F64" s="9">
        <f t="shared" si="4"/>
        <v>57506.310000000005</v>
      </c>
    </row>
    <row r="65" spans="2:6" ht="22.5" x14ac:dyDescent="0.25">
      <c r="B65" s="8" t="s">
        <v>86</v>
      </c>
      <c r="C65" s="9">
        <v>0</v>
      </c>
      <c r="D65" s="9">
        <v>0</v>
      </c>
      <c r="E65" s="9">
        <v>0</v>
      </c>
      <c r="F65" s="9">
        <f t="shared" si="4"/>
        <v>0</v>
      </c>
    </row>
    <row r="66" spans="2:6" ht="33.75" x14ac:dyDescent="0.25">
      <c r="B66" s="8" t="s">
        <v>93</v>
      </c>
      <c r="C66" s="9">
        <v>121891.32</v>
      </c>
      <c r="D66" s="9">
        <v>8334.8799999999992</v>
      </c>
      <c r="E66" s="9">
        <v>28921.8</v>
      </c>
      <c r="F66" s="9">
        <f t="shared" si="4"/>
        <v>159148</v>
      </c>
    </row>
    <row r="67" spans="2:6" ht="33.75" x14ac:dyDescent="0.25">
      <c r="B67" s="8" t="s">
        <v>88</v>
      </c>
      <c r="C67" s="14">
        <f>C63+C66</f>
        <v>502954.52</v>
      </c>
      <c r="D67" s="14">
        <f t="shared" ref="D67" si="5">D63+D66</f>
        <v>136951.51999999999</v>
      </c>
      <c r="E67" s="14">
        <f>E63+E66</f>
        <v>920624.97000000009</v>
      </c>
      <c r="F67" s="9">
        <f>C67+D67+E67</f>
        <v>1560531.0100000002</v>
      </c>
    </row>
  </sheetData>
  <mergeCells count="5">
    <mergeCell ref="B2:C2"/>
    <mergeCell ref="B4:C4"/>
    <mergeCell ref="B50:C50"/>
    <mergeCell ref="B57:C57"/>
    <mergeCell ref="B58:F58"/>
  </mergeCells>
  <pageMargins left="0.511811024" right="0.511811024" top="0.78740157499999996" bottom="0.78740157499999996" header="0.31496062000000002" footer="0.31496062000000002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06223-BD71-46C2-B815-0A5C0E3E41A2}">
  <sheetPr>
    <pageSetUpPr fitToPage="1"/>
  </sheetPr>
  <dimension ref="B1:P13"/>
  <sheetViews>
    <sheetView workbookViewId="0">
      <selection activeCell="B3" sqref="B3:F12"/>
    </sheetView>
  </sheetViews>
  <sheetFormatPr defaultRowHeight="15" x14ac:dyDescent="0.25"/>
  <cols>
    <col min="1" max="1" width="4.85546875" customWidth="1"/>
    <col min="2" max="2" width="24.42578125" style="3" customWidth="1"/>
    <col min="3" max="3" width="16" style="3" customWidth="1"/>
    <col min="4" max="4" width="13.140625" customWidth="1"/>
    <col min="5" max="5" width="13.7109375" style="3" customWidth="1"/>
    <col min="6" max="6" width="13.140625" style="3" customWidth="1"/>
    <col min="7" max="7" width="15.28515625" style="3" customWidth="1"/>
    <col min="8" max="9" width="8.7109375" style="3" customWidth="1"/>
    <col min="10" max="10" width="10" style="3" customWidth="1"/>
    <col min="11" max="11" width="9.42578125" style="3" customWidth="1"/>
    <col min="12" max="12" width="8.7109375" style="3" customWidth="1"/>
    <col min="13" max="13" width="8" style="3" customWidth="1"/>
    <col min="14" max="14" width="9.7109375" customWidth="1"/>
    <col min="15" max="16" width="11.5703125" style="3" customWidth="1"/>
    <col min="17" max="17" width="17.85546875" customWidth="1"/>
  </cols>
  <sheetData>
    <row r="1" spans="2:6" x14ac:dyDescent="0.25">
      <c r="B1" s="2" t="s">
        <v>0</v>
      </c>
    </row>
    <row r="2" spans="2:6" ht="36.75" customHeight="1" x14ac:dyDescent="0.25">
      <c r="B2" s="2" t="s">
        <v>77</v>
      </c>
      <c r="C2"/>
      <c r="E2"/>
      <c r="F2"/>
    </row>
    <row r="3" spans="2:6" ht="28.5" customHeight="1" x14ac:dyDescent="0.25">
      <c r="B3" s="130" t="s">
        <v>89</v>
      </c>
      <c r="C3" s="130"/>
      <c r="E3"/>
      <c r="F3"/>
    </row>
    <row r="4" spans="2:6" ht="35.25" customHeight="1" x14ac:dyDescent="0.25">
      <c r="B4" s="15" t="s">
        <v>78</v>
      </c>
      <c r="C4" s="15" t="s">
        <v>79</v>
      </c>
      <c r="D4" s="15" t="s">
        <v>76</v>
      </c>
      <c r="E4" s="15" t="s">
        <v>80</v>
      </c>
      <c r="F4" s="15" t="s">
        <v>70</v>
      </c>
    </row>
    <row r="5" spans="2:6" ht="21.75" customHeight="1" x14ac:dyDescent="0.25">
      <c r="B5" s="8" t="s">
        <v>90</v>
      </c>
      <c r="C5" s="9">
        <v>432000</v>
      </c>
      <c r="D5" s="9">
        <v>250000</v>
      </c>
      <c r="E5" s="9">
        <v>1118000</v>
      </c>
      <c r="F5" s="9">
        <f>SUM(C5:E5)</f>
        <v>1800000</v>
      </c>
    </row>
    <row r="6" spans="2:6" ht="22.5" customHeight="1" x14ac:dyDescent="0.25">
      <c r="B6" s="8" t="s">
        <v>82</v>
      </c>
      <c r="C6" s="9">
        <v>432000</v>
      </c>
      <c r="D6" s="9">
        <v>250000</v>
      </c>
      <c r="E6" s="9">
        <v>1118000</v>
      </c>
      <c r="F6" s="9">
        <f t="shared" ref="F6:F11" si="0">SUM(C6:E6)</f>
        <v>1800000</v>
      </c>
    </row>
    <row r="7" spans="2:6" ht="23.25" customHeight="1" x14ac:dyDescent="0.25">
      <c r="B7" s="8" t="s">
        <v>83</v>
      </c>
      <c r="C7" s="9">
        <v>3462.69</v>
      </c>
      <c r="D7" s="10">
        <v>19528</v>
      </c>
      <c r="E7" s="9">
        <v>0</v>
      </c>
      <c r="F7" s="9">
        <f t="shared" si="0"/>
        <v>22990.69</v>
      </c>
    </row>
    <row r="8" spans="2:6" ht="16.5" customHeight="1" x14ac:dyDescent="0.25">
      <c r="B8" s="8" t="s">
        <v>84</v>
      </c>
      <c r="C8" s="9">
        <v>3462</v>
      </c>
      <c r="D8" s="9">
        <v>19528</v>
      </c>
      <c r="E8" s="9">
        <v>0</v>
      </c>
      <c r="F8" s="9">
        <f>SUM(C8:E8)</f>
        <v>22990</v>
      </c>
    </row>
    <row r="9" spans="2:6" ht="20.25" customHeight="1" x14ac:dyDescent="0.25">
      <c r="B9" s="8" t="s">
        <v>85</v>
      </c>
      <c r="C9" s="9">
        <v>0</v>
      </c>
      <c r="D9" s="9">
        <v>0</v>
      </c>
      <c r="E9" s="9">
        <v>0</v>
      </c>
      <c r="F9" s="9">
        <f t="shared" si="0"/>
        <v>0</v>
      </c>
    </row>
    <row r="10" spans="2:6" ht="24" customHeight="1" x14ac:dyDescent="0.25">
      <c r="B10" s="8" t="s">
        <v>91</v>
      </c>
      <c r="C10" s="9">
        <v>428537.31</v>
      </c>
      <c r="D10" s="9">
        <v>230472</v>
      </c>
      <c r="E10" s="9">
        <v>1118000</v>
      </c>
      <c r="F10" s="9">
        <f t="shared" si="0"/>
        <v>1777009.31</v>
      </c>
    </row>
    <row r="11" spans="2:6" ht="21" customHeight="1" x14ac:dyDescent="0.25">
      <c r="B11" s="8" t="s">
        <v>87</v>
      </c>
      <c r="C11" s="9">
        <v>121891.32</v>
      </c>
      <c r="D11" s="9">
        <v>8334.8799999999992</v>
      </c>
      <c r="E11" s="9">
        <v>28921.8</v>
      </c>
      <c r="F11" s="9">
        <f t="shared" si="0"/>
        <v>159148</v>
      </c>
    </row>
    <row r="12" spans="2:6" ht="26.25" customHeight="1" x14ac:dyDescent="0.25">
      <c r="B12" s="8" t="s">
        <v>92</v>
      </c>
      <c r="C12" s="14">
        <f>C7+C11</f>
        <v>125354.01000000001</v>
      </c>
      <c r="D12" s="9">
        <v>27862.880000000001</v>
      </c>
      <c r="E12" s="9">
        <f>E7+E11</f>
        <v>28921.8</v>
      </c>
      <c r="F12" s="9">
        <f>C12+D12+E12</f>
        <v>182138.69</v>
      </c>
    </row>
    <row r="13" spans="2:6" x14ac:dyDescent="0.25">
      <c r="B13" s="11"/>
      <c r="C13" s="12"/>
      <c r="D13" s="13"/>
      <c r="E13" s="12"/>
      <c r="F13" s="12"/>
    </row>
  </sheetData>
  <mergeCells count="1">
    <mergeCell ref="B3:C3"/>
  </mergeCells>
  <pageMargins left="0.511811024" right="0.511811024" top="0.78740157499999996" bottom="0.78740157499999996" header="0.31496062000000002" footer="0.31496062000000002"/>
  <pageSetup paperSize="9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 xmlns="306c6372-641f-4f58-b0c9-9b714448f13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9EC7224CD7C434B8DA1BB4287D8EDD6" ma:contentTypeVersion="12" ma:contentTypeDescription="Crie um novo documento." ma:contentTypeScope="" ma:versionID="2839d9b0e506245d96c7d13b156f824d">
  <xsd:schema xmlns:xsd="http://www.w3.org/2001/XMLSchema" xmlns:xs="http://www.w3.org/2001/XMLSchema" xmlns:p="http://schemas.microsoft.com/office/2006/metadata/properties" xmlns:ns2="306c6372-641f-4f58-b0c9-9b714448f138" xmlns:ns3="25522c09-5c4f-44a0-aaee-d1c4880bf795" targetNamespace="http://schemas.microsoft.com/office/2006/metadata/properties" ma:root="true" ma:fieldsID="0a5ffa0560c9ef8b5e36a930eb5c541e" ns2:_="" ns3:_="">
    <xsd:import namespace="306c6372-641f-4f58-b0c9-9b714448f138"/>
    <xsd:import namespace="25522c09-5c4f-44a0-aaee-d1c4880bf7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c6372-641f-4f58-b0c9-9b714448f1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Data" ma:index="11" nillable="true" ma:displayName="Data" ma:format="DateOnly" ma:internalName="Data">
      <xsd:simpleType>
        <xsd:restriction base="dms:DateTim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522c09-5c4f-44a0-aaee-d1c4880bf79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957D1C-9F19-488C-9F8B-286070D65D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053B20-ED0F-41D1-B867-4D30BAA76FDB}">
  <ds:schemaRefs>
    <ds:schemaRef ds:uri="http://schemas.microsoft.com/office/2006/metadata/properties"/>
    <ds:schemaRef ds:uri="http://schemas.microsoft.com/office/infopath/2007/PartnerControls"/>
    <ds:schemaRef ds:uri="306c6372-641f-4f58-b0c9-9b714448f138"/>
  </ds:schemaRefs>
</ds:datastoreItem>
</file>

<file path=customXml/itemProps3.xml><?xml version="1.0" encoding="utf-8"?>
<ds:datastoreItem xmlns:ds="http://schemas.openxmlformats.org/officeDocument/2006/customXml" ds:itemID="{AC3B4AFD-50EB-4541-93E9-DB2452F4A8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6c6372-641f-4f58-b0c9-9b714448f138"/>
    <ds:schemaRef ds:uri="25522c09-5c4f-44a0-aaee-d1c4880bf7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KLIMT E DODF -ANEXO I</vt:lpstr>
      <vt:lpstr> RESUMO - ANEXO 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Mariana Franke Viegas</dc:creator>
  <cp:keywords/>
  <dc:description/>
  <cp:lastModifiedBy>Claudia Maria Macedo Holanda da Silva</cp:lastModifiedBy>
  <cp:revision/>
  <dcterms:created xsi:type="dcterms:W3CDTF">2020-01-14T19:59:01Z</dcterms:created>
  <dcterms:modified xsi:type="dcterms:W3CDTF">2023-01-23T13:51:16Z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0x01010049EC7224CD7C434B8DA1BB4287D8EDD6</vt:lpwstr>
  </property>
</Properties>
</file>