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LICITAÇÕES E CONTRATOS\Marleide\1. Licitações\2020\8. Agosto\18.08 ADASA TOPISSIMO\PLANILHA DE CUSTO + CONTA VINCULADA\"/>
    </mc:Choice>
  </mc:AlternateContent>
  <bookViews>
    <workbookView xWindow="-120" yWindow="-120" windowWidth="20730" windowHeight="11160" tabRatio="825"/>
  </bookViews>
  <sheets>
    <sheet name="RESUMO " sheetId="22" r:id="rId1"/>
    <sheet name="ASS SENIOR " sheetId="1" r:id="rId2"/>
    <sheet name="ASS PLENO" sheetId="13" r:id="rId3"/>
    <sheet name=" ASS ADM" sheetId="14" r:id="rId4"/>
    <sheet name="SEC EXECUTIVO" sheetId="15" r:id="rId5"/>
    <sheet name="TEC SECRETARIADO" sheetId="16" r:id="rId6"/>
    <sheet name="MOTORISTA" sheetId="17" r:id="rId7"/>
    <sheet name="RECEPCIONISTA" sheetId="18" r:id="rId8"/>
    <sheet name="AUX MANUTENÇÃO" sheetId="19" r:id="rId9"/>
    <sheet name="ENCARREGADO" sheetId="20" r:id="rId10"/>
    <sheet name="UNIFORMES" sheetId="21" r:id="rId11"/>
    <sheet name="Materiais" sheetId="4" r:id="rId12"/>
    <sheet name="Eqp&amp;EPI'ss" sheetId="5" r:id="rId13"/>
    <sheet name="Fator K" sheetId="12" r:id="rId14"/>
  </sheets>
  <externalReferences>
    <externalReference r:id="rId15"/>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2" i="13" l="1"/>
  <c r="D72" i="1"/>
  <c r="D72" i="14"/>
  <c r="D72" i="15"/>
  <c r="C122" i="20" l="1"/>
  <c r="C124" i="19"/>
  <c r="C122" i="19"/>
  <c r="C124" i="18"/>
  <c r="C122" i="18"/>
  <c r="C124" i="17"/>
  <c r="C122" i="17"/>
  <c r="C124" i="16"/>
  <c r="C122" i="16"/>
  <c r="C124" i="15"/>
  <c r="C122" i="15"/>
  <c r="C124" i="14"/>
  <c r="C122" i="14"/>
  <c r="C124" i="13"/>
  <c r="C124" i="20" s="1"/>
  <c r="C122" i="13"/>
  <c r="D38" i="20" l="1"/>
  <c r="D38" i="19"/>
  <c r="D38" i="18"/>
  <c r="D38" i="16"/>
  <c r="D38" i="14"/>
  <c r="D38" i="13"/>
  <c r="D38" i="1"/>
  <c r="C82" i="21"/>
  <c r="C84" i="21" s="1"/>
  <c r="C85" i="21" s="1"/>
  <c r="C86" i="21" s="1"/>
  <c r="E40" i="21"/>
  <c r="F40" i="21" s="1"/>
  <c r="E28" i="21"/>
  <c r="E11" i="21"/>
  <c r="F11" i="21" s="1"/>
  <c r="A24" i="22"/>
  <c r="A23" i="22"/>
  <c r="A22" i="22"/>
  <c r="A21" i="22"/>
  <c r="A20" i="22"/>
  <c r="A19" i="22"/>
  <c r="A18" i="22"/>
  <c r="A17" i="22"/>
  <c r="D38" i="17"/>
  <c r="C72" i="21"/>
  <c r="C74" i="21" s="1"/>
  <c r="C76" i="21" s="1"/>
  <c r="H63" i="21"/>
  <c r="G63" i="21"/>
  <c r="F63" i="21"/>
  <c r="C62" i="21"/>
  <c r="C64" i="21" s="1"/>
  <c r="C66" i="21" s="1"/>
  <c r="H61" i="21"/>
  <c r="H64" i="21" s="1"/>
  <c r="G61" i="21"/>
  <c r="G64" i="21" s="1"/>
  <c r="F61" i="21"/>
  <c r="F64" i="21" s="1"/>
  <c r="K55" i="21"/>
  <c r="J55" i="21"/>
  <c r="I55" i="21"/>
  <c r="H55" i="21"/>
  <c r="G55" i="21"/>
  <c r="F55" i="21"/>
  <c r="K53" i="21"/>
  <c r="K56" i="21" s="1"/>
  <c r="J53" i="21"/>
  <c r="I53" i="21"/>
  <c r="H53" i="21"/>
  <c r="H56" i="21" s="1"/>
  <c r="G53" i="21"/>
  <c r="G56" i="21" s="1"/>
  <c r="F53" i="21"/>
  <c r="C52" i="21"/>
  <c r="C54" i="21" s="1"/>
  <c r="C56" i="21" s="1"/>
  <c r="E39" i="21"/>
  <c r="F39" i="21" s="1"/>
  <c r="E38" i="21"/>
  <c r="F38" i="21" s="1"/>
  <c r="E37" i="21"/>
  <c r="F37" i="21" s="1"/>
  <c r="E36" i="21"/>
  <c r="F36" i="21" s="1"/>
  <c r="E27" i="21"/>
  <c r="F27" i="21" s="1"/>
  <c r="E26" i="21"/>
  <c r="F26" i="21" s="1"/>
  <c r="E25" i="21"/>
  <c r="F25" i="21" s="1"/>
  <c r="E24" i="21"/>
  <c r="F24" i="21" s="1"/>
  <c r="E23" i="21"/>
  <c r="F23" i="21" s="1"/>
  <c r="E22" i="21"/>
  <c r="E21" i="21"/>
  <c r="F21" i="21" s="1"/>
  <c r="E10" i="21"/>
  <c r="F10" i="21" s="1"/>
  <c r="E9" i="21"/>
  <c r="F9" i="21" s="1"/>
  <c r="E8" i="21"/>
  <c r="F8" i="21" s="1"/>
  <c r="E7" i="21"/>
  <c r="F7" i="21" s="1"/>
  <c r="E6" i="21"/>
  <c r="F6" i="21" s="1"/>
  <c r="C153" i="20"/>
  <c r="C152" i="20"/>
  <c r="C132" i="20"/>
  <c r="C127" i="20"/>
  <c r="C126" i="20"/>
  <c r="C106" i="20"/>
  <c r="C88" i="20"/>
  <c r="C89" i="20" s="1"/>
  <c r="D76" i="20"/>
  <c r="D75" i="20"/>
  <c r="D74" i="20"/>
  <c r="D73" i="20"/>
  <c r="D72" i="20"/>
  <c r="C65" i="20"/>
  <c r="C53" i="20"/>
  <c r="C108" i="20" s="1"/>
  <c r="D41" i="20"/>
  <c r="D47" i="20" s="1"/>
  <c r="D23" i="20"/>
  <c r="D20" i="20"/>
  <c r="C153" i="19"/>
  <c r="C152" i="19"/>
  <c r="C132" i="19"/>
  <c r="C127" i="19"/>
  <c r="C126" i="19"/>
  <c r="C106" i="19"/>
  <c r="C88" i="19"/>
  <c r="D76" i="19"/>
  <c r="D75" i="19"/>
  <c r="D74" i="19"/>
  <c r="D73" i="19"/>
  <c r="D72" i="19"/>
  <c r="C65" i="19"/>
  <c r="C53" i="19"/>
  <c r="C108" i="19" s="1"/>
  <c r="D47" i="19"/>
  <c r="D154" i="19" s="1"/>
  <c r="D41" i="19"/>
  <c r="D23" i="19"/>
  <c r="D20" i="19"/>
  <c r="C153" i="18"/>
  <c r="C152" i="18"/>
  <c r="C132" i="18"/>
  <c r="C127" i="18"/>
  <c r="C126" i="18"/>
  <c r="C106" i="18"/>
  <c r="C88" i="18"/>
  <c r="D76" i="18"/>
  <c r="D75" i="18"/>
  <c r="D74" i="18"/>
  <c r="D73" i="18"/>
  <c r="D72" i="18"/>
  <c r="C65" i="18"/>
  <c r="C53" i="18"/>
  <c r="C108" i="18" s="1"/>
  <c r="D47" i="18"/>
  <c r="D154" i="18" s="1"/>
  <c r="D41" i="18"/>
  <c r="D23" i="18"/>
  <c r="D20" i="18"/>
  <c r="C153" i="17"/>
  <c r="C152" i="17"/>
  <c r="C132" i="17"/>
  <c r="C127" i="17"/>
  <c r="C126" i="17"/>
  <c r="C106" i="17"/>
  <c r="C88" i="17"/>
  <c r="D76" i="17"/>
  <c r="D75" i="17"/>
  <c r="D74" i="17"/>
  <c r="D73" i="17"/>
  <c r="D72" i="17"/>
  <c r="C65" i="17"/>
  <c r="C53" i="17"/>
  <c r="C108" i="17" s="1"/>
  <c r="D41" i="17"/>
  <c r="D47" i="17" s="1"/>
  <c r="D154" i="17" s="1"/>
  <c r="D23" i="17"/>
  <c r="D20" i="17"/>
  <c r="C153" i="16"/>
  <c r="C152" i="16"/>
  <c r="C132" i="16"/>
  <c r="C127" i="16"/>
  <c r="C126" i="16"/>
  <c r="C106" i="16"/>
  <c r="C88" i="16"/>
  <c r="D76" i="16"/>
  <c r="D75" i="16"/>
  <c r="D74" i="16"/>
  <c r="D73" i="16"/>
  <c r="D72" i="16"/>
  <c r="D71" i="16"/>
  <c r="C65" i="16"/>
  <c r="C53" i="16"/>
  <c r="C108" i="16" s="1"/>
  <c r="D47" i="16"/>
  <c r="D154" i="16" s="1"/>
  <c r="D41" i="16"/>
  <c r="D23" i="16"/>
  <c r="D20" i="16"/>
  <c r="C153" i="15"/>
  <c r="C152" i="15"/>
  <c r="C132" i="15"/>
  <c r="C127" i="15"/>
  <c r="C126" i="15"/>
  <c r="C106" i="15"/>
  <c r="C89" i="15"/>
  <c r="C88" i="15"/>
  <c r="C94" i="15" s="1"/>
  <c r="D76" i="15"/>
  <c r="D75" i="15"/>
  <c r="D74" i="15"/>
  <c r="D73" i="15"/>
  <c r="D71" i="15"/>
  <c r="C65" i="15"/>
  <c r="C107" i="15" s="1"/>
  <c r="C53" i="15"/>
  <c r="C108" i="15" s="1"/>
  <c r="D41" i="15"/>
  <c r="D47" i="15" s="1"/>
  <c r="D23" i="15"/>
  <c r="D20" i="15"/>
  <c r="C153" i="14"/>
  <c r="C152" i="14"/>
  <c r="C132" i="14"/>
  <c r="C127" i="14"/>
  <c r="C126" i="14"/>
  <c r="C106" i="14"/>
  <c r="C88" i="14"/>
  <c r="D76" i="14"/>
  <c r="D75" i="14"/>
  <c r="D74" i="14"/>
  <c r="D73" i="14"/>
  <c r="D71" i="14"/>
  <c r="C65" i="14"/>
  <c r="C53" i="14"/>
  <c r="C108" i="14" s="1"/>
  <c r="D41" i="14"/>
  <c r="D47" i="14" s="1"/>
  <c r="D23" i="14"/>
  <c r="D20" i="14"/>
  <c r="C153" i="13"/>
  <c r="C152" i="13"/>
  <c r="D152" i="13" s="1"/>
  <c r="C132" i="13"/>
  <c r="C127" i="13"/>
  <c r="C126" i="13"/>
  <c r="C106" i="13"/>
  <c r="C88" i="13"/>
  <c r="D76" i="13"/>
  <c r="D75" i="13"/>
  <c r="D74" i="13"/>
  <c r="D73" i="13"/>
  <c r="C65" i="13"/>
  <c r="C53" i="13"/>
  <c r="C108" i="13" s="1"/>
  <c r="D41" i="13"/>
  <c r="D47" i="13" s="1"/>
  <c r="D23" i="13"/>
  <c r="D20" i="13"/>
  <c r="C126" i="1"/>
  <c r="C127" i="1"/>
  <c r="D23" i="1"/>
  <c r="D20" i="1"/>
  <c r="E41" i="21" l="1"/>
  <c r="F42" i="21"/>
  <c r="D114" i="19" s="1"/>
  <c r="D115" i="19"/>
  <c r="D115" i="18"/>
  <c r="D115" i="13"/>
  <c r="D118" i="13" s="1"/>
  <c r="D144" i="13" s="1"/>
  <c r="D114" i="14"/>
  <c r="D118" i="14" s="1"/>
  <c r="D144" i="14" s="1"/>
  <c r="D115" i="17"/>
  <c r="D115" i="1"/>
  <c r="D115" i="16"/>
  <c r="D118" i="16" s="1"/>
  <c r="D144" i="16" s="1"/>
  <c r="D115" i="20"/>
  <c r="D118" i="20" s="1"/>
  <c r="D144" i="20" s="1"/>
  <c r="D115" i="15"/>
  <c r="D118" i="15" s="1"/>
  <c r="D144" i="15" s="1"/>
  <c r="E29" i="21"/>
  <c r="E12" i="21"/>
  <c r="F13" i="21"/>
  <c r="F56" i="21"/>
  <c r="J56" i="21"/>
  <c r="I56" i="21"/>
  <c r="D114" i="17"/>
  <c r="F22" i="21"/>
  <c r="F30" i="21" s="1"/>
  <c r="D153" i="20"/>
  <c r="D105" i="20"/>
  <c r="D101" i="20"/>
  <c r="D93" i="20"/>
  <c r="D62" i="20"/>
  <c r="D58" i="20"/>
  <c r="D52" i="20"/>
  <c r="D59" i="20"/>
  <c r="D104" i="20"/>
  <c r="D100" i="20"/>
  <c r="D106" i="20" s="1"/>
  <c r="D92" i="20"/>
  <c r="D61" i="20"/>
  <c r="D57" i="20"/>
  <c r="D51" i="20"/>
  <c r="D53" i="20" s="1"/>
  <c r="D81" i="20" s="1"/>
  <c r="D103" i="20"/>
  <c r="D91" i="20"/>
  <c r="D64" i="20"/>
  <c r="D60" i="20"/>
  <c r="D154" i="20"/>
  <c r="D140" i="20"/>
  <c r="D102" i="20"/>
  <c r="D90" i="20"/>
  <c r="D70" i="20"/>
  <c r="D77" i="20" s="1"/>
  <c r="D83" i="20" s="1"/>
  <c r="D63" i="20"/>
  <c r="C155" i="20"/>
  <c r="D155" i="20" s="1"/>
  <c r="D108" i="20"/>
  <c r="D89" i="20"/>
  <c r="C94" i="20"/>
  <c r="D88" i="20"/>
  <c r="D152" i="20"/>
  <c r="C107" i="20"/>
  <c r="D107" i="20" s="1"/>
  <c r="C155" i="19"/>
  <c r="D108" i="19"/>
  <c r="D64" i="19"/>
  <c r="D88" i="19"/>
  <c r="D91" i="19"/>
  <c r="D103" i="19"/>
  <c r="D152" i="19"/>
  <c r="D51" i="19"/>
  <c r="D53" i="19" s="1"/>
  <c r="D81" i="19" s="1"/>
  <c r="D57" i="19"/>
  <c r="D61" i="19"/>
  <c r="C89" i="19"/>
  <c r="D89" i="19" s="1"/>
  <c r="D92" i="19"/>
  <c r="D100" i="19"/>
  <c r="D104" i="19"/>
  <c r="C107" i="19"/>
  <c r="D107" i="19" s="1"/>
  <c r="D60" i="19"/>
  <c r="D52" i="19"/>
  <c r="D58" i="19"/>
  <c r="D93" i="19"/>
  <c r="D101" i="19"/>
  <c r="D105" i="19"/>
  <c r="D153" i="19"/>
  <c r="D62" i="19"/>
  <c r="D59" i="19"/>
  <c r="D63" i="19"/>
  <c r="D70" i="19"/>
  <c r="D77" i="19" s="1"/>
  <c r="D83" i="19" s="1"/>
  <c r="D90" i="19"/>
  <c r="D102" i="19"/>
  <c r="D140" i="19"/>
  <c r="C156" i="18"/>
  <c r="C155" i="18"/>
  <c r="D155" i="18" s="1"/>
  <c r="D108" i="18"/>
  <c r="C94" i="18"/>
  <c r="C109" i="18"/>
  <c r="D91" i="18"/>
  <c r="D103" i="18"/>
  <c r="D51" i="18"/>
  <c r="D53" i="18" s="1"/>
  <c r="D81" i="18" s="1"/>
  <c r="D57" i="18"/>
  <c r="D61" i="18"/>
  <c r="C89" i="18"/>
  <c r="D89" i="18" s="1"/>
  <c r="D92" i="18"/>
  <c r="D100" i="18"/>
  <c r="D106" i="18" s="1"/>
  <c r="D109" i="18" s="1"/>
  <c r="D143" i="18" s="1"/>
  <c r="D104" i="18"/>
  <c r="C107" i="18"/>
  <c r="D107" i="18" s="1"/>
  <c r="D64" i="18"/>
  <c r="D88" i="18"/>
  <c r="D94" i="18" s="1"/>
  <c r="D142" i="18" s="1"/>
  <c r="D152" i="18"/>
  <c r="D52" i="18"/>
  <c r="D58" i="18"/>
  <c r="D62" i="18"/>
  <c r="D93" i="18"/>
  <c r="D101" i="18"/>
  <c r="D105" i="18"/>
  <c r="D153" i="18"/>
  <c r="D60" i="18"/>
  <c r="D59" i="18"/>
  <c r="D63" i="18"/>
  <c r="D70" i="18"/>
  <c r="D77" i="18" s="1"/>
  <c r="D83" i="18" s="1"/>
  <c r="D90" i="18"/>
  <c r="D102" i="18"/>
  <c r="D140" i="18"/>
  <c r="D153" i="17"/>
  <c r="D108" i="17"/>
  <c r="C155" i="17"/>
  <c r="D155" i="17" s="1"/>
  <c r="D60" i="17"/>
  <c r="D64" i="17"/>
  <c r="D88" i="17"/>
  <c r="D51" i="17"/>
  <c r="D57" i="17"/>
  <c r="D61" i="17"/>
  <c r="C89" i="17"/>
  <c r="D89" i="17" s="1"/>
  <c r="D92" i="17"/>
  <c r="D100" i="17"/>
  <c r="D104" i="17"/>
  <c r="C107" i="17"/>
  <c r="D107" i="17" s="1"/>
  <c r="D91" i="17"/>
  <c r="D103" i="17"/>
  <c r="D152" i="17"/>
  <c r="D156" i="17" s="1"/>
  <c r="D52" i="17"/>
  <c r="D58" i="17"/>
  <c r="D62" i="17"/>
  <c r="D93" i="17"/>
  <c r="D101" i="17"/>
  <c r="D105" i="17"/>
  <c r="D59" i="17"/>
  <c r="D63" i="17"/>
  <c r="D70" i="17"/>
  <c r="D77" i="17" s="1"/>
  <c r="D83" i="17" s="1"/>
  <c r="D90" i="17"/>
  <c r="D102" i="17"/>
  <c r="D140" i="17"/>
  <c r="D153" i="16"/>
  <c r="C94" i="16"/>
  <c r="C155" i="16"/>
  <c r="D155" i="16" s="1"/>
  <c r="D108" i="16"/>
  <c r="C156" i="16"/>
  <c r="D60" i="16"/>
  <c r="D91" i="16"/>
  <c r="D103" i="16"/>
  <c r="D51" i="16"/>
  <c r="D53" i="16" s="1"/>
  <c r="D81" i="16" s="1"/>
  <c r="D57" i="16"/>
  <c r="D61" i="16"/>
  <c r="C89" i="16"/>
  <c r="D89" i="16" s="1"/>
  <c r="D92" i="16"/>
  <c r="D100" i="16"/>
  <c r="D104" i="16"/>
  <c r="C107" i="16"/>
  <c r="D107" i="16" s="1"/>
  <c r="D88" i="16"/>
  <c r="D152" i="16"/>
  <c r="D52" i="16"/>
  <c r="D58" i="16"/>
  <c r="D62" i="16"/>
  <c r="D93" i="16"/>
  <c r="D101" i="16"/>
  <c r="D105" i="16"/>
  <c r="D64" i="16"/>
  <c r="D59" i="16"/>
  <c r="D63" i="16"/>
  <c r="D70" i="16"/>
  <c r="D77" i="16" s="1"/>
  <c r="D83" i="16" s="1"/>
  <c r="D90" i="16"/>
  <c r="D102" i="16"/>
  <c r="D140" i="16"/>
  <c r="D153" i="15"/>
  <c r="D107" i="15"/>
  <c r="C109" i="15"/>
  <c r="C155" i="15"/>
  <c r="D155" i="15" s="1"/>
  <c r="D108" i="15"/>
  <c r="D89" i="15"/>
  <c r="D154" i="15"/>
  <c r="D140" i="15"/>
  <c r="D102" i="15"/>
  <c r="D70" i="15"/>
  <c r="D77" i="15" s="1"/>
  <c r="D83" i="15" s="1"/>
  <c r="D57" i="15"/>
  <c r="D105" i="15"/>
  <c r="D101" i="15"/>
  <c r="D93" i="15"/>
  <c r="D62" i="15"/>
  <c r="D58" i="15"/>
  <c r="D52" i="15"/>
  <c r="D104" i="15"/>
  <c r="D100" i="15"/>
  <c r="D92" i="15"/>
  <c r="D103" i="15"/>
  <c r="D91" i="15"/>
  <c r="D64" i="15"/>
  <c r="D60" i="15"/>
  <c r="D90" i="15"/>
  <c r="D63" i="15"/>
  <c r="D59" i="15"/>
  <c r="D61" i="15"/>
  <c r="D51" i="15"/>
  <c r="D53" i="15" s="1"/>
  <c r="D81" i="15" s="1"/>
  <c r="C156" i="15"/>
  <c r="D88" i="15"/>
  <c r="D152" i="15"/>
  <c r="D154" i="14"/>
  <c r="D58" i="14"/>
  <c r="D93" i="14"/>
  <c r="D52" i="14"/>
  <c r="D62" i="14"/>
  <c r="D153" i="14"/>
  <c r="D105" i="14"/>
  <c r="D101" i="14"/>
  <c r="C155" i="14"/>
  <c r="D108" i="14"/>
  <c r="C94" i="14"/>
  <c r="D60" i="14"/>
  <c r="D64" i="14"/>
  <c r="D88" i="14"/>
  <c r="D91" i="14"/>
  <c r="D103" i="14"/>
  <c r="D152" i="14"/>
  <c r="D51" i="14"/>
  <c r="D53" i="14" s="1"/>
  <c r="D81" i="14" s="1"/>
  <c r="D57" i="14"/>
  <c r="D61" i="14"/>
  <c r="C89" i="14"/>
  <c r="D89" i="14" s="1"/>
  <c r="D92" i="14"/>
  <c r="D100" i="14"/>
  <c r="D104" i="14"/>
  <c r="C107" i="14"/>
  <c r="D107" i="14" s="1"/>
  <c r="D59" i="14"/>
  <c r="D63" i="14"/>
  <c r="D70" i="14"/>
  <c r="D77" i="14" s="1"/>
  <c r="D83" i="14" s="1"/>
  <c r="D90" i="14"/>
  <c r="D102" i="14"/>
  <c r="D140" i="14"/>
  <c r="D154" i="13"/>
  <c r="D140" i="13"/>
  <c r="D102" i="13"/>
  <c r="D90" i="13"/>
  <c r="D70" i="13"/>
  <c r="D77" i="13" s="1"/>
  <c r="D83" i="13" s="1"/>
  <c r="D63" i="13"/>
  <c r="D101" i="13"/>
  <c r="D62" i="13"/>
  <c r="D58" i="13"/>
  <c r="D153" i="13"/>
  <c r="D105" i="13"/>
  <c r="D52" i="13"/>
  <c r="D104" i="13"/>
  <c r="D100" i="13"/>
  <c r="D92" i="13"/>
  <c r="D61" i="13"/>
  <c r="D57" i="13"/>
  <c r="D51" i="13"/>
  <c r="D103" i="13"/>
  <c r="D91" i="13"/>
  <c r="D64" i="13"/>
  <c r="D60" i="13"/>
  <c r="D59" i="13"/>
  <c r="D93" i="13"/>
  <c r="C155" i="13"/>
  <c r="D108" i="13"/>
  <c r="C94" i="13"/>
  <c r="C109" i="13"/>
  <c r="D88" i="13"/>
  <c r="C89" i="13"/>
  <c r="D89" i="13" s="1"/>
  <c r="C107" i="13"/>
  <c r="D107" i="13" s="1"/>
  <c r="D118" i="17" l="1"/>
  <c r="D144" i="17" s="1"/>
  <c r="D118" i="19"/>
  <c r="D144" i="19" s="1"/>
  <c r="D114" i="18"/>
  <c r="D118" i="18" s="1"/>
  <c r="D144" i="18" s="1"/>
  <c r="D94" i="20"/>
  <c r="D142" i="20" s="1"/>
  <c r="D109" i="20"/>
  <c r="D143" i="20" s="1"/>
  <c r="D65" i="20"/>
  <c r="D82" i="20" s="1"/>
  <c r="D84" i="20" s="1"/>
  <c r="D141" i="20" s="1"/>
  <c r="D156" i="20"/>
  <c r="C109" i="20"/>
  <c r="C156" i="20"/>
  <c r="C109" i="19"/>
  <c r="D106" i="19"/>
  <c r="D109" i="19" s="1"/>
  <c r="D143" i="19" s="1"/>
  <c r="D65" i="19"/>
  <c r="D82" i="19" s="1"/>
  <c r="C94" i="19"/>
  <c r="D84" i="19"/>
  <c r="D141" i="19" s="1"/>
  <c r="D145" i="19" s="1"/>
  <c r="D94" i="19"/>
  <c r="D142" i="19" s="1"/>
  <c r="C156" i="19"/>
  <c r="D155" i="19"/>
  <c r="D156" i="19" s="1"/>
  <c r="D84" i="18"/>
  <c r="D141" i="18" s="1"/>
  <c r="D156" i="18"/>
  <c r="D65" i="18"/>
  <c r="D82" i="18" s="1"/>
  <c r="C109" i="17"/>
  <c r="D106" i="17"/>
  <c r="D109" i="17" s="1"/>
  <c r="D143" i="17" s="1"/>
  <c r="D65" i="17"/>
  <c r="D82" i="17" s="1"/>
  <c r="D94" i="17"/>
  <c r="D142" i="17" s="1"/>
  <c r="D53" i="17"/>
  <c r="D81" i="17" s="1"/>
  <c r="D84" i="17" s="1"/>
  <c r="D141" i="17" s="1"/>
  <c r="D145" i="17" s="1"/>
  <c r="C156" i="17"/>
  <c r="C94" i="17"/>
  <c r="D156" i="16"/>
  <c r="D94" i="16"/>
  <c r="D142" i="16" s="1"/>
  <c r="D106" i="16"/>
  <c r="D109" i="16" s="1"/>
  <c r="D143" i="16" s="1"/>
  <c r="D65" i="16"/>
  <c r="D82" i="16" s="1"/>
  <c r="D84" i="16" s="1"/>
  <c r="D141" i="16" s="1"/>
  <c r="D145" i="16" s="1"/>
  <c r="C109" i="16"/>
  <c r="D94" i="15"/>
  <c r="D142" i="15" s="1"/>
  <c r="D106" i="15"/>
  <c r="D109" i="15" s="1"/>
  <c r="D143" i="15" s="1"/>
  <c r="D156" i="15"/>
  <c r="D65" i="15"/>
  <c r="D82" i="15" s="1"/>
  <c r="D84" i="15" s="1"/>
  <c r="D141" i="15" s="1"/>
  <c r="D145" i="15" s="1"/>
  <c r="D94" i="14"/>
  <c r="D142" i="14" s="1"/>
  <c r="D106" i="14"/>
  <c r="D109" i="14" s="1"/>
  <c r="D143" i="14" s="1"/>
  <c r="D65" i="14"/>
  <c r="D82" i="14" s="1"/>
  <c r="D84" i="14" s="1"/>
  <c r="D141" i="14" s="1"/>
  <c r="C109" i="14"/>
  <c r="D155" i="14"/>
  <c r="D156" i="14" s="1"/>
  <c r="C156" i="14"/>
  <c r="D94" i="13"/>
  <c r="D142" i="13" s="1"/>
  <c r="D156" i="13"/>
  <c r="C156" i="13"/>
  <c r="D155" i="13"/>
  <c r="D65" i="13"/>
  <c r="D82" i="13" s="1"/>
  <c r="D53" i="13"/>
  <c r="D81" i="13" s="1"/>
  <c r="D84" i="13" s="1"/>
  <c r="D141" i="13" s="1"/>
  <c r="D145" i="13" s="1"/>
  <c r="D106" i="13"/>
  <c r="D109" i="13" s="1"/>
  <c r="D143" i="13" s="1"/>
  <c r="D145" i="18" l="1"/>
  <c r="D145" i="20"/>
  <c r="D122" i="20" s="1"/>
  <c r="D122" i="19"/>
  <c r="D122" i="17"/>
  <c r="D123" i="17" s="1"/>
  <c r="D122" i="16"/>
  <c r="D122" i="15"/>
  <c r="D123" i="15" s="1"/>
  <c r="D145" i="14"/>
  <c r="D122" i="14" s="1"/>
  <c r="D122" i="13"/>
  <c r="D122" i="18" l="1"/>
  <c r="D123" i="18" s="1"/>
  <c r="D124" i="18" s="1"/>
  <c r="D123" i="20"/>
  <c r="D123" i="19"/>
  <c r="D124" i="17"/>
  <c r="D123" i="16"/>
  <c r="D124" i="15"/>
  <c r="D125" i="15" s="1"/>
  <c r="D147" i="15" s="1"/>
  <c r="D123" i="14"/>
  <c r="D123" i="13"/>
  <c r="D146" i="15" l="1"/>
  <c r="D126" i="15" s="1"/>
  <c r="D133" i="15" s="1"/>
  <c r="C20" i="22"/>
  <c r="D20" i="22" s="1"/>
  <c r="E20" i="22" s="1"/>
  <c r="D124" i="20"/>
  <c r="D125" i="20" s="1"/>
  <c r="D147" i="20" s="1"/>
  <c r="D124" i="19"/>
  <c r="D125" i="18"/>
  <c r="D147" i="18" s="1"/>
  <c r="D125" i="17"/>
  <c r="D147" i="17" s="1"/>
  <c r="D124" i="16"/>
  <c r="D125" i="16" s="1"/>
  <c r="D147" i="16" s="1"/>
  <c r="D124" i="14"/>
  <c r="D124" i="13"/>
  <c r="D130" i="15" l="1"/>
  <c r="D132" i="15"/>
  <c r="D128" i="15"/>
  <c r="D146" i="20"/>
  <c r="D126" i="20" s="1"/>
  <c r="D132" i="20" s="1"/>
  <c r="C25" i="22"/>
  <c r="D25" i="22" s="1"/>
  <c r="E25" i="22" s="1"/>
  <c r="D146" i="16"/>
  <c r="D126" i="16" s="1"/>
  <c r="D133" i="16" s="1"/>
  <c r="C21" i="22"/>
  <c r="D21" i="22" s="1"/>
  <c r="E21" i="22" s="1"/>
  <c r="D135" i="15"/>
  <c r="D129" i="15"/>
  <c r="D127" i="15"/>
  <c r="D146" i="17"/>
  <c r="D126" i="17" s="1"/>
  <c r="D132" i="17" s="1"/>
  <c r="C22" i="22"/>
  <c r="D22" i="22" s="1"/>
  <c r="D146" i="18"/>
  <c r="D126" i="18" s="1"/>
  <c r="D130" i="18" s="1"/>
  <c r="C23" i="22"/>
  <c r="D23" i="22" s="1"/>
  <c r="E23" i="22" s="1"/>
  <c r="D125" i="19"/>
  <c r="D147" i="19" s="1"/>
  <c r="D125" i="14"/>
  <c r="D147" i="14" s="1"/>
  <c r="D125" i="13"/>
  <c r="D147" i="13" s="1"/>
  <c r="D135" i="16" l="1"/>
  <c r="D132" i="16"/>
  <c r="D127" i="17"/>
  <c r="D128" i="16"/>
  <c r="D129" i="20"/>
  <c r="D133" i="20"/>
  <c r="D135" i="20"/>
  <c r="D130" i="16"/>
  <c r="D127" i="20"/>
  <c r="D128" i="20"/>
  <c r="D130" i="20"/>
  <c r="D128" i="17"/>
  <c r="D129" i="16"/>
  <c r="D127" i="16"/>
  <c r="D146" i="14"/>
  <c r="D126" i="14" s="1"/>
  <c r="D127" i="14" s="1"/>
  <c r="C19" i="22"/>
  <c r="D19" i="22" s="1"/>
  <c r="E19" i="22" s="1"/>
  <c r="D146" i="13"/>
  <c r="D126" i="13" s="1"/>
  <c r="D133" i="13" s="1"/>
  <c r="C18" i="22"/>
  <c r="D18" i="22" s="1"/>
  <c r="E18" i="22" s="1"/>
  <c r="D129" i="17"/>
  <c r="D133" i="17"/>
  <c r="D132" i="18"/>
  <c r="D135" i="18"/>
  <c r="D130" i="17"/>
  <c r="E22" i="22"/>
  <c r="D129" i="18"/>
  <c r="D128" i="18"/>
  <c r="D135" i="17"/>
  <c r="D146" i="19"/>
  <c r="D126" i="19" s="1"/>
  <c r="D133" i="19" s="1"/>
  <c r="C24" i="22"/>
  <c r="D24" i="22" s="1"/>
  <c r="E24" i="22" s="1"/>
  <c r="D127" i="18"/>
  <c r="D133" i="18"/>
  <c r="D128" i="14" l="1"/>
  <c r="D132" i="14"/>
  <c r="D130" i="13"/>
  <c r="D128" i="13"/>
  <c r="D135" i="14"/>
  <c r="D129" i="14"/>
  <c r="D130" i="14"/>
  <c r="D133" i="14"/>
  <c r="D127" i="19"/>
  <c r="D132" i="13"/>
  <c r="D127" i="13"/>
  <c r="D129" i="13"/>
  <c r="D135" i="13"/>
  <c r="D128" i="19"/>
  <c r="D132" i="19"/>
  <c r="D130" i="19"/>
  <c r="D129" i="19"/>
  <c r="D135" i="19"/>
  <c r="C153" i="1" l="1"/>
  <c r="C152" i="1"/>
  <c r="C88" i="1" l="1"/>
  <c r="D75" i="1" l="1"/>
  <c r="D74" i="1"/>
  <c r="D73" i="1"/>
  <c r="D76" i="1"/>
  <c r="K19" i="5" l="1"/>
  <c r="L19" i="5" s="1"/>
  <c r="K18" i="5"/>
  <c r="L18" i="5" s="1"/>
  <c r="K17" i="5"/>
  <c r="L17" i="5" s="1"/>
  <c r="K16" i="5"/>
  <c r="L16" i="5" s="1"/>
  <c r="K15" i="5"/>
  <c r="L15" i="5" s="1"/>
  <c r="K14" i="5"/>
  <c r="L14" i="5" s="1"/>
  <c r="K13" i="5"/>
  <c r="L13" i="5" s="1"/>
  <c r="K12" i="5"/>
  <c r="L12" i="5" s="1"/>
  <c r="K11" i="5"/>
  <c r="L11" i="5" s="1"/>
  <c r="K10" i="5"/>
  <c r="L10" i="5" s="1"/>
  <c r="K9" i="5"/>
  <c r="L9" i="5" s="1"/>
  <c r="K8" i="5"/>
  <c r="L8" i="5" s="1"/>
  <c r="K7" i="5"/>
  <c r="L7" i="5" s="1"/>
  <c r="K6" i="5"/>
  <c r="L6" i="5" s="1"/>
  <c r="K5" i="5"/>
  <c r="L5" i="5" s="1"/>
  <c r="K6" i="4"/>
  <c r="L6" i="4" s="1"/>
  <c r="K7" i="4"/>
  <c r="L7" i="4" s="1"/>
  <c r="K8" i="4"/>
  <c r="L8" i="4" s="1"/>
  <c r="K9" i="4"/>
  <c r="L9" i="4" s="1"/>
  <c r="K10" i="4"/>
  <c r="L10" i="4" s="1"/>
  <c r="K11" i="4"/>
  <c r="L11" i="4" s="1"/>
  <c r="K12" i="4"/>
  <c r="L12" i="4" s="1"/>
  <c r="K13" i="4"/>
  <c r="L13" i="4" s="1"/>
  <c r="K14" i="4"/>
  <c r="L14" i="4" s="1"/>
  <c r="K15" i="4"/>
  <c r="L15" i="4" s="1"/>
  <c r="K16" i="4"/>
  <c r="L16" i="4" s="1"/>
  <c r="K17" i="4"/>
  <c r="L17" i="4" s="1"/>
  <c r="K18" i="4"/>
  <c r="L18" i="4" s="1"/>
  <c r="K19" i="4"/>
  <c r="L19" i="4" s="1"/>
  <c r="K5" i="4"/>
  <c r="L5" i="4" s="1"/>
  <c r="L20" i="5" l="1"/>
  <c r="L22" i="5" s="1"/>
  <c r="L20" i="4"/>
  <c r="L22" i="4" s="1"/>
  <c r="C53" i="1" l="1"/>
  <c r="C132" i="1" l="1"/>
  <c r="D41" i="1"/>
  <c r="C65" i="1" l="1"/>
  <c r="D47" i="1"/>
  <c r="D70" i="1" l="1"/>
  <c r="D77" i="1" s="1"/>
  <c r="D83" i="1" s="1"/>
  <c r="D154" i="1"/>
  <c r="D153" i="1"/>
  <c r="D152" i="1"/>
  <c r="C106" i="1"/>
  <c r="D93" i="1"/>
  <c r="D101" i="1"/>
  <c r="D105" i="1"/>
  <c r="D102" i="1"/>
  <c r="D100" i="1"/>
  <c r="D103" i="1"/>
  <c r="D62" i="1"/>
  <c r="D58" i="1"/>
  <c r="D59" i="1"/>
  <c r="D57" i="1"/>
  <c r="D64" i="1"/>
  <c r="D60" i="1"/>
  <c r="D63" i="1"/>
  <c r="D61" i="1"/>
  <c r="D52" i="1"/>
  <c r="C108" i="1"/>
  <c r="C155" i="1" s="1"/>
  <c r="C156" i="1" s="1"/>
  <c r="D91" i="1"/>
  <c r="D140" i="1"/>
  <c r="D51" i="1"/>
  <c r="C107" i="1" l="1"/>
  <c r="D107" i="1" s="1"/>
  <c r="D155" i="1"/>
  <c r="D156" i="1" s="1"/>
  <c r="D104" i="1"/>
  <c r="D92" i="1"/>
  <c r="D108" i="1"/>
  <c r="D65" i="1"/>
  <c r="D82" i="1" s="1"/>
  <c r="D53" i="1"/>
  <c r="D118" i="1"/>
  <c r="D144" i="1" s="1"/>
  <c r="C109" i="1" l="1"/>
  <c r="D81" i="1"/>
  <c r="D84" i="1" s="1"/>
  <c r="D141" i="1" l="1"/>
  <c r="D106" i="1" l="1"/>
  <c r="D109" i="1" l="1"/>
  <c r="D143" i="1" s="1"/>
  <c r="D90" i="1" l="1"/>
  <c r="C89" i="1"/>
  <c r="D88" i="1"/>
  <c r="C94" i="1" l="1"/>
  <c r="D89" i="1"/>
  <c r="D94" i="1" s="1"/>
  <c r="D142" i="1" l="1"/>
  <c r="D145" i="1" s="1"/>
  <c r="D122" i="1" l="1"/>
  <c r="D123" i="1" l="1"/>
  <c r="D124" i="1" l="1"/>
  <c r="D125" i="1" l="1"/>
  <c r="D147" i="1" s="1"/>
  <c r="C17" i="22" s="1"/>
  <c r="D17" i="22" s="1"/>
  <c r="E17" i="22" l="1"/>
  <c r="E26" i="22" s="1"/>
  <c r="D26" i="22"/>
  <c r="D146" i="1"/>
  <c r="D126" i="1" s="1"/>
  <c r="B3" i="12"/>
  <c r="D129" i="1" l="1"/>
  <c r="D127" i="1"/>
  <c r="D130" i="1"/>
  <c r="D135" i="1"/>
  <c r="D132" i="1" l="1"/>
  <c r="D128" i="1"/>
  <c r="D133" i="1"/>
</calcChain>
</file>

<file path=xl/comments1.xml><?xml version="1.0" encoding="utf-8"?>
<comments xmlns="http://schemas.openxmlformats.org/spreadsheetml/2006/main">
  <authors>
    <author>Alexandre Rodrigues</author>
  </authors>
  <commentList>
    <comment ref="E5" authorId="0" shapeId="0">
      <text>
        <r>
          <rPr>
            <b/>
            <sz val="8"/>
            <color indexed="81"/>
            <rFont val="Tahoma"/>
            <family val="2"/>
          </rPr>
          <t xml:space="preserve">DECOR
Campo calculdo não editar...
</t>
        </r>
      </text>
    </comment>
  </commentList>
</comments>
</file>

<file path=xl/comments2.xml><?xml version="1.0" encoding="utf-8"?>
<comments xmlns="http://schemas.openxmlformats.org/spreadsheetml/2006/main">
  <authors>
    <author>Alexandre Rodrigues</author>
  </authors>
  <commentList>
    <comment ref="E5" authorId="0" shapeId="0">
      <text>
        <r>
          <rPr>
            <b/>
            <sz val="8"/>
            <color indexed="81"/>
            <rFont val="Tahoma"/>
            <family val="2"/>
          </rPr>
          <t xml:space="preserve">DECOR
Campo calculdo não editar...
</t>
        </r>
      </text>
    </comment>
  </commentList>
</comments>
</file>

<file path=xl/sharedStrings.xml><?xml version="1.0" encoding="utf-8"?>
<sst xmlns="http://schemas.openxmlformats.org/spreadsheetml/2006/main" count="2617" uniqueCount="305">
  <si>
    <t xml:space="preserve">ANEXO II </t>
  </si>
  <si>
    <t xml:space="preserve"> </t>
  </si>
  <si>
    <t xml:space="preserve">Custos </t>
  </si>
  <si>
    <t xml:space="preserve">PERCENTUAIS E VALORES DE REFERÊNCIA </t>
  </si>
  <si>
    <t xml:space="preserve">MÓDULO 1: COMPOSIÇÃO DA REMUNERAÇÃO </t>
  </si>
  <si>
    <t xml:space="preserve">TOTAL DA REMUNERAÇÃO </t>
  </si>
  <si>
    <t xml:space="preserve">TOTAL DOS BENEFÍCIOS MENSAIS E DIÁRIOS </t>
  </si>
  <si>
    <t xml:space="preserve">TOTAL DOS INSUMOS DIVERSOS </t>
  </si>
  <si>
    <t xml:space="preserve">Subtotal </t>
  </si>
  <si>
    <t xml:space="preserve">Total dos custos de reposição do profissional ausente </t>
  </si>
  <si>
    <t xml:space="preserve">MODELO DE PROPOSTA DE PREÇOS </t>
  </si>
  <si>
    <t xml:space="preserve">1 - Composição da Remuneração </t>
  </si>
  <si>
    <t xml:space="preserve"> Valor (R$) </t>
  </si>
  <si>
    <t>Valor Passagem:</t>
  </si>
  <si>
    <t>Auxílio Saúde:</t>
  </si>
  <si>
    <t>Auxílio Alimentação:</t>
  </si>
  <si>
    <t>TOTAL DA PROVISÃO PARA A CONTA VINCULADA</t>
  </si>
  <si>
    <t xml:space="preserve">Nº Processo </t>
  </si>
  <si>
    <t>Dia da Abertura das propostas:</t>
  </si>
  <si>
    <t>Município</t>
  </si>
  <si>
    <t xml:space="preserve">Nº Meses Execução Contratual: </t>
  </si>
  <si>
    <t>IDENTIFICAÇÃO DO SERVIÇO</t>
  </si>
  <si>
    <t>Tipo do Serviço</t>
  </si>
  <si>
    <t>Unidade de Medida</t>
  </si>
  <si>
    <t>Quantidade Total a Contratar</t>
  </si>
  <si>
    <t>Média de dias trabalhados mês</t>
  </si>
  <si>
    <t>Auxílio Odontológico:</t>
  </si>
  <si>
    <t>Valor Unit</t>
  </si>
  <si>
    <t>A</t>
  </si>
  <si>
    <t>B</t>
  </si>
  <si>
    <t>C</t>
  </si>
  <si>
    <t>D</t>
  </si>
  <si>
    <t>E</t>
  </si>
  <si>
    <t>Tributos</t>
  </si>
  <si>
    <t>DISCRIMINAÇÃO DOS SERVIÇOS (DADOS REFERENTE A CONTRATAÇÃO)</t>
  </si>
  <si>
    <t xml:space="preserve">Ano do Acordo/Convenção/Sindicato: </t>
  </si>
  <si>
    <t>Data da apresentação da proposta:</t>
  </si>
  <si>
    <t>AUXÍLIOS E OUTROS BENEFÍCIOS</t>
  </si>
  <si>
    <t>MÃO DE OBRA VICULADA À EXECUÇÃO CONTRATUAL</t>
  </si>
  <si>
    <t xml:space="preserve">Salário Normativo da Categoria Profissional: </t>
  </si>
  <si>
    <t>Classificação brasileira de ocupações (CBO):</t>
  </si>
  <si>
    <t>Categoria Profissional (vinculada a execução contratual)</t>
  </si>
  <si>
    <t>Data base da categoria:</t>
  </si>
  <si>
    <t>Brasília</t>
  </si>
  <si>
    <t>Submódulo 2.1 - 13º (décimo terceiro) Salário, Férias e Adicional de Férias</t>
  </si>
  <si>
    <t>Módulo 2 - Encargos Sociais e Trabalhistas</t>
  </si>
  <si>
    <t xml:space="preserve">Submódulo 2.2 - Encargos previdenciários e FGTS </t>
  </si>
  <si>
    <t>MÓDULO 2: ENCARGOS E BENEFÍCIOS ANUAIS, MENSAIS E DIÁRIOS</t>
  </si>
  <si>
    <t xml:space="preserve">Submódulo 2.3 - Benefícios Mensais e Diários </t>
  </si>
  <si>
    <t>2.1</t>
  </si>
  <si>
    <t>2.2</t>
  </si>
  <si>
    <t>2.3</t>
  </si>
  <si>
    <t>Provisão Para Rescisão</t>
  </si>
  <si>
    <t>F</t>
  </si>
  <si>
    <t>G</t>
  </si>
  <si>
    <t>H</t>
  </si>
  <si>
    <t xml:space="preserve">Salário Base </t>
  </si>
  <si>
    <t xml:space="preserve">Outros (especificar) </t>
  </si>
  <si>
    <t>13º Salário (1/12 avos do salário)</t>
  </si>
  <si>
    <t xml:space="preserve">INSS </t>
  </si>
  <si>
    <t xml:space="preserve">SESI ou SESC </t>
  </si>
  <si>
    <t xml:space="preserve">SENAI ou SENAC </t>
  </si>
  <si>
    <t xml:space="preserve">INCRA </t>
  </si>
  <si>
    <t xml:space="preserve">Salário Educação </t>
  </si>
  <si>
    <t xml:space="preserve">FGTS </t>
  </si>
  <si>
    <t xml:space="preserve">Seguro Acidente do Trabalho/SAT/INSS </t>
  </si>
  <si>
    <t xml:space="preserve">SEBRAE </t>
  </si>
  <si>
    <t xml:space="preserve">Auxílio creche </t>
  </si>
  <si>
    <t xml:space="preserve">13º Salário e adicional de férias </t>
  </si>
  <si>
    <t xml:space="preserve">Encargos previdenciários e FGTS </t>
  </si>
  <si>
    <t>Total Provisão para rescisão</t>
  </si>
  <si>
    <t>Multa do FGTS e contribuição social sobre o Aviso Prévio sobre o aviso prévio Trabalhado</t>
  </si>
  <si>
    <t xml:space="preserve"> Insumos Diversos </t>
  </si>
  <si>
    <t>4.1</t>
  </si>
  <si>
    <t xml:space="preserve">Uniformes </t>
  </si>
  <si>
    <t>MÓDULO 6: CUSTOS INDIRETOS, TRIBUTOS E LUCRO</t>
  </si>
  <si>
    <t>Custos Indiretos</t>
  </si>
  <si>
    <t>Lucro</t>
  </si>
  <si>
    <t>Tributos Federais</t>
  </si>
  <si>
    <t>Tributos Municipais</t>
  </si>
  <si>
    <t>Módulo 5 - Insumos Diversos</t>
  </si>
  <si>
    <t xml:space="preserve">MÓDULO 5 - INSUMOS DIVERSOS </t>
  </si>
  <si>
    <t>Módulo 4 - Custo de Reposição de Profissional Ausente</t>
  </si>
  <si>
    <t>Módulo 3 - Provisão Para Rescisão</t>
  </si>
  <si>
    <t>Módulo 2 - Encargos e Benefìcios Anuais, Mensais e Diários</t>
  </si>
  <si>
    <t>Módulo 1 - Composição da Remuneração</t>
  </si>
  <si>
    <t>Mão de Obra Vinculada a execução Contratual (valor por empregado)</t>
  </si>
  <si>
    <t>Módulo 6 - Custos Indiretos, Tributo e Lucro</t>
  </si>
  <si>
    <t>C.1</t>
  </si>
  <si>
    <t>C.3</t>
  </si>
  <si>
    <t xml:space="preserve">Tipo de Serviço </t>
  </si>
  <si>
    <t>MÓDULO 4: CUSTO REPOSIÇÃO DE PROFISSIONAL AUSENTE</t>
  </si>
  <si>
    <t>Adicional de Periculosidade</t>
  </si>
  <si>
    <t>Adicional de Insalubridade</t>
  </si>
  <si>
    <t>Adicional Noturno</t>
  </si>
  <si>
    <t>Adicional de Hora Noturna Reduzida</t>
  </si>
  <si>
    <t>Substituto na cobertura de Outras Ausências (especificar)</t>
  </si>
  <si>
    <t>I</t>
  </si>
  <si>
    <t>Benefícios Mensais e Diários</t>
  </si>
  <si>
    <t>PIS</t>
  </si>
  <si>
    <t>COFINS (Imposto Federal - Lei 9.718 e Lei 10.833)</t>
  </si>
  <si>
    <t>Especificar</t>
  </si>
  <si>
    <t>ISS  (Imposto municipal)</t>
  </si>
  <si>
    <t>Sub Total  Módulos + Custos Indiretos</t>
  </si>
  <si>
    <t>Substituto nas Ausências Legais</t>
  </si>
  <si>
    <t>II</t>
  </si>
  <si>
    <t>QUADRO RESUMO DO CUSTO POR EMPREGADO</t>
  </si>
  <si>
    <t>III</t>
  </si>
  <si>
    <t>1</t>
  </si>
  <si>
    <t>Encargos Sociais e Trabalhistas</t>
  </si>
  <si>
    <t>VALOR TOTAL POR EMPREGADO</t>
  </si>
  <si>
    <t>MÓDULOS</t>
  </si>
  <si>
    <t>Submódulo 6 - Custos Indiretos, Tributos e Lucro</t>
  </si>
  <si>
    <t>Auxílio Creche:</t>
  </si>
  <si>
    <t>SubTotal A + B + C + D + E</t>
  </si>
  <si>
    <t>Subtotal de Encargos e Benefícios Anuais, Mensais e Diários</t>
  </si>
  <si>
    <t>QUADRO RESUMO - MÓDULO 2 - ENCARGOS E BENEFÍCIOS ANUAIS, MENSAIS E DIÁRIOS (Encargos Socias e Trabalhistas)</t>
  </si>
  <si>
    <t>Incidência do submódulo 2.2 sobre o este submódulo 4.1 (alíneas A, B, C, D e E)</t>
  </si>
  <si>
    <t>Incidência do submódulo 2.2 sobre o submódulo 2.1 (13º (décimo terceiro) Salário, Férias e Adicional de Férias)</t>
  </si>
  <si>
    <t xml:space="preserve">Licitação/Pregão Eletrônico nº </t>
  </si>
  <si>
    <t>POSTO 44h semanais</t>
  </si>
  <si>
    <t xml:space="preserve">                 Em atenção a IN SLTI/MPOG Nº 05/2014, declaro que foi realizada pesquisa mercadológica conforme dados abaixo:</t>
  </si>
  <si>
    <t>Item</t>
  </si>
  <si>
    <t>Descrição dos Materiais de Consumo
(Quantidade Anual)</t>
  </si>
  <si>
    <t>Unid.</t>
  </si>
  <si>
    <t>Quant.</t>
  </si>
  <si>
    <t>Órgãos/Licitações/Contratos/Fornecedores/Sites consultados</t>
  </si>
  <si>
    <t>Custo estimado</t>
  </si>
  <si>
    <t>Custo médio Unit.</t>
  </si>
  <si>
    <t>Custo médio Total</t>
  </si>
  <si>
    <t>Custo anual dos materiais de consumo</t>
  </si>
  <si>
    <t>Custo efetivo mensal dos materias de consumo</t>
  </si>
  <si>
    <t>Especificação dos Equipamentos, Ferramentas e Acessórios</t>
  </si>
  <si>
    <t>Crachá</t>
  </si>
  <si>
    <t>Valor Total por Empregado / Salário Base</t>
  </si>
  <si>
    <t>Fator K:</t>
  </si>
  <si>
    <t>EPI</t>
  </si>
  <si>
    <t>Auxílio alimentação=((21*VA)-(VA-0,99%)</t>
  </si>
  <si>
    <t xml:space="preserve">Auxílio Saúde (previsto na CCT SINDSERVIÇOS/DF) </t>
  </si>
  <si>
    <t>Auxílio Odontológico (previsto na CCT SINDSERVIÇOS/DF)</t>
  </si>
  <si>
    <t>Transporte = (21*2*VT) menos (Salário base*6%)</t>
  </si>
  <si>
    <t>Incidência do Sub módulo 2.2 sobre férias, 13 (um terço) constitucional de férias e 13º (décimo terceiro) salário</t>
  </si>
  <si>
    <t>13º Salário (1/12 avos do salário)  (item 14 do Anexo XII da IN 05/2017 MPDG)</t>
  </si>
  <si>
    <t>Férias e adicional de férias -  (item 14 do Anexo XII da IN 05/2017 MPDG) (férias substituição e terço constitucional de féris titular)</t>
  </si>
  <si>
    <t>MÓDULO 3: PROVISÃO PARA RESCISÃO (IN nº 7/2018 - MPOG)</t>
  </si>
  <si>
    <t>Férias e adicional de férias -  (item 14 do Anexo XII da IN 05/2017 MPDG) (férias substituição e terço constitucional de férias titular)</t>
  </si>
  <si>
    <t>Incidência do FGTS sobre o Aviso Prévio Idenizado  (8% x 3A% =0,14%)</t>
  </si>
  <si>
    <t>Nota 2: Utilizar o SAT atribuído a empresa.</t>
  </si>
  <si>
    <t>Nota 3: Encargos previdenciários referente a Remuneração. GPS e FGTS do 13º, Adicional de Férias e Férias reposição prevista no item 4.1-G</t>
  </si>
  <si>
    <t>Nota 1: Base de cálculo: remuneração (Item 14 do Anexo XII da IN 05/2017)</t>
  </si>
  <si>
    <t>Nota 4: Base de cálculo = remuneração.</t>
  </si>
  <si>
    <r>
      <t xml:space="preserve">Nota 5: Metodologia sobre aviso prévio trabalhado do TCU, conforme Acórdão . Em atendimento ao princípio da Equidade, a licitante reconhece que no caso de repactuação o índice será de </t>
    </r>
    <r>
      <rPr>
        <sz val="8"/>
        <color rgb="FFFF0000"/>
        <rFont val="Calibri"/>
        <family val="2"/>
        <scheme val="minor"/>
      </rPr>
      <t>0,194%</t>
    </r>
  </si>
  <si>
    <t>Nota 6: Base de cálculo = remuneração.</t>
  </si>
  <si>
    <t>DIREL/SAF/ANM</t>
  </si>
  <si>
    <t>Teste</t>
  </si>
  <si>
    <t>Quant. Anual</t>
  </si>
  <si>
    <t>OBS.: Diferentemente dos materiais, os equipamentos não são cotados na planilha pelo seu valor integral, mas apenas o valor equivalente a TAXA DE DEPRECIAÇÃO ANUAL. O prazo de vida útil e a taxa de depreciação anual de equipamentos são definidos atualmente pela IN RFB nº 162 de 31/12/1988. Fórmula (custo anual dos equipamentos x taxa anual de depreciação% / 12). Ver Acórdão TCU 966/2010 – Plenário.</t>
  </si>
  <si>
    <t>Outros (especificar):</t>
  </si>
  <si>
    <t>Seguro de Vida</t>
  </si>
  <si>
    <t>Seguro de vida/funeral:</t>
  </si>
  <si>
    <t>2523-05</t>
  </si>
  <si>
    <t>POSTO DE SECRETARIA EXECUTIVA</t>
  </si>
  <si>
    <t>Aviso Prévio Trabalhado ( 07/30/12x0,10x100=0,19%)</t>
  </si>
  <si>
    <t>Incidência dos encargos do GPS, FGTS e outras contribuições (módulo 2.1) sobre o aviso prévio Trabalhado (36,80% x 0,19% = 0,07%)</t>
  </si>
  <si>
    <t>Multa do FGTS e contribuição social sobre o Aviso prévio Indenizado (item 14 do Anexo XII da IN 05/2017 MPDG) (4,5% x 90% do pessoal que recebe aviso indenizado)</t>
  </si>
  <si>
    <t>Multa do FGTS e contribuição social sobre o Aviso Prévio Trabalhado (item 14 do Anexo XII da IN 05/2017 MPDG) (4,5% x 10% do pessoal recebe aviso trabalhado)</t>
  </si>
  <si>
    <t>Substituto na cobertura de Férias (Férias, Terço constitucional de férias e 13º salário do ferista)  (3,03% + 8,33%) ÷ 12 = 0,95%)</t>
  </si>
  <si>
    <t>Substituto na cobertura de Ausências legais  ((8 ÷ 30 ÷12) + (7 ÷ 30 ÷ 12)) x 100 = 4,17%</t>
  </si>
  <si>
    <t>Substituto na cobertura de Licença paternidade  (5 ÷ 30 ÷ 12 x 0,075) x 100 =0,10%)</t>
  </si>
  <si>
    <t>Substituto na cobertura de Ausência por acidente de trabalho  ((15 ÷ 30 ÷ 12) x0,15 x 100 = 0,63%)</t>
  </si>
  <si>
    <t>Substituto na cobertura de Afastamento Maternidade  (1 ÷ 12 x 4) + (1,33 ÷ 12 x4) ÷ 12 x 0,00025 x 100 = 0,02%</t>
  </si>
  <si>
    <t>José Maduro Toledo Júnior</t>
  </si>
  <si>
    <t>Nota7: Atualizada até 06/05/2020</t>
  </si>
  <si>
    <t>QUADRO RESUMO - PROVISÃO PARA CONTA VINCULADA</t>
  </si>
  <si>
    <t>Aviso Prévio Idenizado (33 ÷ 365 x 0,2 x 100 = 1,81%)</t>
  </si>
  <si>
    <t xml:space="preserve">00197-00004957/2019-84 </t>
  </si>
  <si>
    <t>_18.08.2020 às 10:00 horas</t>
  </si>
  <si>
    <t>18.08.2020</t>
  </si>
  <si>
    <t>ASSISTENTE ADMINISTRATIVO SENIOR</t>
  </si>
  <si>
    <t>4110-10</t>
  </si>
  <si>
    <t>CPRB</t>
  </si>
  <si>
    <t>ASSISTENTE ADMINISTRATIVO PLENO</t>
  </si>
  <si>
    <t>ASSISTENTE ADMINISTRATIVO</t>
  </si>
  <si>
    <t>SEC EXECUTIVO</t>
  </si>
  <si>
    <t>3215.05</t>
  </si>
  <si>
    <t xml:space="preserve">MOTORISTA </t>
  </si>
  <si>
    <t>RECEPCIONISTA</t>
  </si>
  <si>
    <t>AUXILIAR DE MANUTENÇÃO</t>
  </si>
  <si>
    <t>ENCARREGADO</t>
  </si>
  <si>
    <t xml:space="preserve">ANEXO I </t>
  </si>
  <si>
    <t>UNIFORME MOTORISTA</t>
  </si>
  <si>
    <t>MASCULINO</t>
  </si>
  <si>
    <t>Nº</t>
  </si>
  <si>
    <t xml:space="preserve">Descrição </t>
  </si>
  <si>
    <t>Qte.</t>
  </si>
  <si>
    <t>Cotação (R$)</t>
  </si>
  <si>
    <t>Custo anual</t>
  </si>
  <si>
    <t>Custo mensal</t>
  </si>
  <si>
    <t>Calça social comprida, com bolsos, em tecido oxford, na cor preto.</t>
  </si>
  <si>
    <t>Camisa social de manga comprida, na cor branco ou palha.</t>
  </si>
  <si>
    <t>Cinto em couro, na cor preto.</t>
  </si>
  <si>
    <t>Calçado de boa qualidade em couro, modelo 􀆟po social, na cor preto.</t>
  </si>
  <si>
    <t>Meias sociais, na cor preto.</t>
  </si>
  <si>
    <t>Custo Total AnuaL dos Uniformes</t>
  </si>
  <si>
    <t>Custo MENSAL dos uniformes (por posto)</t>
  </si>
  <si>
    <t>UNIFORME RECEPCIONISTA</t>
  </si>
  <si>
    <t>FEMININO</t>
  </si>
  <si>
    <t>Saias sociais, em tecido oxford, gabardine ou similar, de boa qualidade, na cor</t>
  </si>
  <si>
    <t>conjuntos de calças compridas e blazer, na cor preto, em tecido oxford, gabardine ou similar, de boa qualidade,</t>
  </si>
  <si>
    <t>Blusa de manga comprida, na cor branco ou palha</t>
  </si>
  <si>
    <t>Meia-calça fina, na cor preto.</t>
  </si>
  <si>
    <t>Calçado de boa qualidade em couro, modelo 􀆟po social (feminino), na cor preto.</t>
  </si>
  <si>
    <t>Lenço em crepe, 􀆟po laço com entretela.</t>
  </si>
  <si>
    <t>Prendedor de cabelos, com laço de rede.</t>
  </si>
  <si>
    <t xml:space="preserve">UNIFORME AUXILIAR DE MANUTENÇÃO PREDIAL </t>
  </si>
  <si>
    <t>Calça confeccionada em brim, com bolsos laterais.</t>
  </si>
  <si>
    <t>Camisa de manga curta confeccionada em algodão</t>
  </si>
  <si>
    <t>Bota de segurança com solado an􀆟derrapante, com cer􀆟ficado CAEPI</t>
  </si>
  <si>
    <t>Meias adequadas ao uso com botas</t>
  </si>
  <si>
    <t>Vale Refeição/Alimentação</t>
  </si>
  <si>
    <t>Vale Transporte</t>
  </si>
  <si>
    <t xml:space="preserve">Refeição/Alimentação -SINDISERVIÇOS </t>
  </si>
  <si>
    <t>ASS ADM SENIOR</t>
  </si>
  <si>
    <t>ASS ADM PLENO</t>
  </si>
  <si>
    <t>ASS ADM</t>
  </si>
  <si>
    <t>TEC SECRETARIADO</t>
  </si>
  <si>
    <t>MOTORISTA</t>
  </si>
  <si>
    <t>Valor diário</t>
  </si>
  <si>
    <t>Valor Unitário do Vale transporte</t>
  </si>
  <si>
    <t xml:space="preserve">dias trabalhados </t>
  </si>
  <si>
    <t>número de passagens/dia*</t>
  </si>
  <si>
    <t xml:space="preserve">subtotal </t>
  </si>
  <si>
    <t>número de dias trabalhados/mês</t>
  </si>
  <si>
    <t xml:space="preserve">% de Desconto </t>
  </si>
  <si>
    <t>Subtotal</t>
  </si>
  <si>
    <t>Salário da Categoria</t>
  </si>
  <si>
    <t>Cesta básica</t>
  </si>
  <si>
    <t>6% do salário do trabalhador</t>
  </si>
  <si>
    <t xml:space="preserve">Total </t>
  </si>
  <si>
    <t xml:space="preserve">Custo Mensal </t>
  </si>
  <si>
    <t>ENCARREGADO GERAL</t>
  </si>
  <si>
    <t>Refeição/Alimentação   SIS-DF</t>
  </si>
  <si>
    <t>9238,05</t>
  </si>
  <si>
    <t>Refeição/Alimentação   SITRATER-DF</t>
  </si>
  <si>
    <t>PROPOSTA</t>
  </si>
  <si>
    <t xml:space="preserve">RAZÃO SOCIAL: SAGA SERVIÇOS TERCEIRIZADOS EIRELI </t>
  </si>
  <si>
    <t>ENDEREÇO: QI 04 Lotes 19/20 – Setor Industrial Taguatinga Norte CEP: 72.135-040</t>
  </si>
  <si>
    <t>CNPJ: 07.533.840/0001-69          FONE/FAX: 061 3044-6855</t>
  </si>
  <si>
    <t>INCRIÇÃO ESTADUAL: 07469104/001-32</t>
  </si>
  <si>
    <t>E-mail: contato@sagaservicosbsb.com.br</t>
  </si>
  <si>
    <t xml:space="preserve">Empresa beneficiária da desoneração tributária prevista na Lei nº 13.161/2015, que alterou a Lei nº 12.546/2011?          (x) Sim (  ) Não </t>
  </si>
  <si>
    <t xml:space="preserve">LUCRO REAL                     </t>
  </si>
  <si>
    <t>BANCO: Itaú        AGÊNCIA: 1591         C/C: 26085-4</t>
  </si>
  <si>
    <t xml:space="preserve">Representante Legal: Andréa Sergio Arruda Diniz / CPF 033.486.536-06 / RG: 3.058.154 </t>
  </si>
  <si>
    <t>5. Contratação de empresa especializada, em regime de empreitada por preços unitários, pelo prazo inicial de 12 (doze) meses, para a prestação dos serviços de natureza continuada de apoio administrativo, em caráter subsidiário, por diversas categorias laborais, em atividades meio, no âmbito da Adasa, conforme especificações definidas no Termo de Referência (Anexo I do Edital).</t>
  </si>
  <si>
    <t>CATEGORIA</t>
  </si>
  <si>
    <t>Qtde de Postos</t>
  </si>
  <si>
    <t>Valor Unitário</t>
  </si>
  <si>
    <t>Valor Mensal</t>
  </si>
  <si>
    <t>Valor Anual</t>
  </si>
  <si>
    <t xml:space="preserve">VALOR GLOBAL DA PROPOSTA  GRUPO 1 </t>
  </si>
  <si>
    <t>Declarações:</t>
  </si>
  <si>
    <t>,</t>
  </si>
  <si>
    <t>1 - Nos preços indicados na planilha de preços acima estão incluídos todos os custos, benefícios, encargos, tributos e demais contribuições pertinentes.
2 - Declaramos conhecer a legislação de regência desta licitação e que os serviços/bens serão fornecidos de acordo com as condições estabelecidas neste Edital, que conhecemos e aceitamos em todos os seus termos, inclusive quanto ao pagamento e outros.
3 – Declaramos, também, que nenhum direito a indenização ou a reembolso de quaisquer despesas nos será devido, caso a nossa proposta não seja aceita pelo IBAMA, seja qual for o motivo.
4 - Esta proposta é válida por 60 (sessenta) dias, a contar da data estabelecida para a sua apresentação.</t>
  </si>
  <si>
    <t>Declaramos que tomamos conhecimento de todas as informações necessárias para elaboração das nossas planilhas de formação de preços para atender as necessidades em conformidade com as especificações contidas no Anexo I - Termo de Referência do Edital.</t>
  </si>
  <si>
    <t>Dados do Representante Legal da Empresa para assinatura do Contrato:</t>
  </si>
  <si>
    <t>Nome: Andréa Sergio Arruda Diniz</t>
  </si>
  <si>
    <t xml:space="preserve">CPF.:033.486.536-06 </t>
  </si>
  <si>
    <t xml:space="preserve">Endereço:QI 04 Lotes 19/20 – Setor Industrial Taguatinga Norte CEP: </t>
  </si>
  <si>
    <t>CEP.: 72.135-040</t>
  </si>
  <si>
    <t>Cargo/Função: Diretora</t>
  </si>
  <si>
    <t>Naturalidade: Ituiutaba</t>
  </si>
  <si>
    <t>Nacionalidade:</t>
  </si>
  <si>
    <t>Brasileira</t>
  </si>
  <si>
    <t>Estado Cívil:Casada</t>
  </si>
  <si>
    <t>E-mail:contato@sagaservicosbsb.com.br</t>
  </si>
  <si>
    <t>s</t>
  </si>
  <si>
    <t>CRACHA</t>
  </si>
  <si>
    <t>CRACHÁ</t>
  </si>
  <si>
    <t>PONTO ELETRONICO</t>
  </si>
  <si>
    <t>COLABORADORES</t>
  </si>
  <si>
    <t>Valor unitario</t>
  </si>
  <si>
    <t>MENSAL</t>
  </si>
  <si>
    <t>TOTAL PARA CADA COLABORADOR</t>
  </si>
  <si>
    <t>Materiais(PONTO ELETRONICO)</t>
  </si>
  <si>
    <t>Auxílio Saúde (previsto na CCT SIS/DF</t>
  </si>
  <si>
    <t>Auxílio Odontológico (previsto na CCT SIS/DF)</t>
  </si>
  <si>
    <t xml:space="preserve">Auxílio Saúde (previsto na CCT SIS/DF) </t>
  </si>
  <si>
    <t xml:space="preserve">Auxílio Saúde (previsto na CCT SITRATER/DF) </t>
  </si>
  <si>
    <t>Auxílio Odontológico (previsto na CCT SITRATER/DF)</t>
  </si>
  <si>
    <t>TECNICO SECRETARIADO</t>
  </si>
  <si>
    <t>7823-10</t>
  </si>
  <si>
    <t>4221-05</t>
  </si>
  <si>
    <t>5143-10</t>
  </si>
  <si>
    <t>4101-05</t>
  </si>
  <si>
    <t>PLANILHA DE CUSTOS E FORMAÇÃO DE PREÇOS -Assistente Técnico Administra􀆟vo Senior</t>
  </si>
  <si>
    <t>PLANILHA DE CUSTOS E FORMAÇÃO DE PREÇOS – Assistente Técnico Administra􀆟vo Pleno</t>
  </si>
  <si>
    <t>PLANILHA DE CUSTOS E FORMAÇÃO DE PREÇOS –Assistente Administra􀆟vo</t>
  </si>
  <si>
    <t>PLANILHA DE CUSTOS E FORMAÇÃO DE PREÇOS – Secretário Executivo</t>
  </si>
  <si>
    <t>PLANILHA DE CUSTOS E FORMAÇÃO DE PREÇOS – Técnico em Secretariado</t>
  </si>
  <si>
    <t>PLANILHA DE CUSTOS E FORMAÇÃO DE PREÇOS – Motorista de Veículo Pesado</t>
  </si>
  <si>
    <t>PLANILHA DE CUSTOS E FORMAÇÃO DE PREÇOS – Recepcionista</t>
  </si>
  <si>
    <t>PLANILHA DE CUSTOS E FORMAÇÃO DE PREÇOS – Auxiliar de Manutenção Predial</t>
  </si>
  <si>
    <t>PLANILHA DE CUSTOS E FORMAÇÃO DE PREÇOS –ENcarregado Geral</t>
  </si>
  <si>
    <t>POSTO 30h semanais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</si>
</sst>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R$&quot;\ #,##0.00;\-&quot;R$&quot;\ #,##0.00"/>
    <numFmt numFmtId="44" formatCode="_-&quot;R$&quot;\ * #,##0.00_-;\-&quot;R$&quot;\ * #,##0.00_-;_-&quot;R$&quot;\ * &quot;-&quot;??_-;_-@_-"/>
    <numFmt numFmtId="43" formatCode="_-* #,##0.00_-;\-* #,##0.00_-;_-* &quot;-&quot;??_-;_-@_-"/>
    <numFmt numFmtId="164" formatCode="&quot;R$&quot;#,##0.00"/>
    <numFmt numFmtId="165" formatCode="_(&quot;R$ &quot;* #,##0.00_);_(&quot;R$ &quot;* \(#,##0.00\);_(&quot;R$ &quot;* &quot;-&quot;??_);_(@_)"/>
    <numFmt numFmtId="166" formatCode="mm/yy"/>
    <numFmt numFmtId="167" formatCode="&quot;R$&quot;\ #,##0.00"/>
    <numFmt numFmtId="168" formatCode="_-[$R$-416]\ * #,##0.00_-;\-[$R$-416]\ * #,##0.00_-;_-[$R$-416]\ * &quot;-&quot;??_-;_-@_-"/>
  </numFmts>
  <fonts count="40">
    <font>
      <sz val="11"/>
      <color theme="1"/>
      <name val="Calibri"/>
      <family val="2"/>
      <scheme val="minor"/>
    </font>
    <font>
      <b/>
      <sz val="10"/>
      <name val="Arial"/>
      <family val="2"/>
    </font>
    <font>
      <sz val="10"/>
      <name val="Arial"/>
      <family val="2"/>
    </font>
    <font>
      <sz val="8"/>
      <name val="Calibri"/>
      <family val="2"/>
      <scheme val="minor"/>
    </font>
    <font>
      <b/>
      <sz val="10"/>
      <color rgb="FF000000"/>
      <name val="Calibri"/>
      <family val="2"/>
      <scheme val="minor"/>
    </font>
    <font>
      <sz val="10"/>
      <color rgb="FF000000"/>
      <name val="Calibri"/>
      <family val="2"/>
      <scheme val="minor"/>
    </font>
    <font>
      <sz val="10"/>
      <color rgb="FFFF0000"/>
      <name val="Calibri"/>
      <family val="2"/>
      <scheme val="minor"/>
    </font>
    <font>
      <sz val="10"/>
      <color rgb="FF339966"/>
      <name val="Calibri"/>
      <family val="2"/>
      <scheme val="minor"/>
    </font>
    <font>
      <b/>
      <sz val="10"/>
      <color rgb="FF339966"/>
      <name val="Calibri"/>
      <family val="2"/>
      <scheme val="minor"/>
    </font>
    <font>
      <sz val="10"/>
      <name val="Calibri"/>
      <family val="2"/>
      <scheme val="minor"/>
    </font>
    <font>
      <sz val="10"/>
      <color rgb="FF000080"/>
      <name val="Calibri"/>
      <family val="2"/>
      <scheme val="minor"/>
    </font>
    <font>
      <sz val="10"/>
      <color theme="9" tint="-0.249977111117893"/>
      <name val="Calibri"/>
      <family val="2"/>
      <scheme val="minor"/>
    </font>
    <font>
      <sz val="10"/>
      <color theme="9" tint="-0.499984740745262"/>
      <name val="Calibri"/>
      <family val="2"/>
      <scheme val="minor"/>
    </font>
    <font>
      <b/>
      <sz val="10"/>
      <color rgb="FFFF0000"/>
      <name val="Calibri"/>
      <family val="2"/>
      <scheme val="minor"/>
    </font>
    <font>
      <sz val="10"/>
      <color theme="1"/>
      <name val="Calibri"/>
      <family val="2"/>
      <scheme val="minor"/>
    </font>
    <font>
      <b/>
      <sz val="12"/>
      <color rgb="FF000000"/>
      <name val="Calibri"/>
      <family val="2"/>
      <scheme val="minor"/>
    </font>
    <font>
      <b/>
      <sz val="10"/>
      <name val="Calibri"/>
      <family val="2"/>
      <scheme val="minor"/>
    </font>
    <font>
      <b/>
      <sz val="11"/>
      <color theme="1"/>
      <name val="Calibri"/>
      <family val="2"/>
      <scheme val="minor"/>
    </font>
    <font>
      <sz val="9"/>
      <name val="Arial"/>
      <family val="2"/>
    </font>
    <font>
      <b/>
      <sz val="10.5"/>
      <name val="Arial"/>
      <family val="2"/>
    </font>
    <font>
      <sz val="9.5"/>
      <name val="Arial"/>
      <family val="2"/>
    </font>
    <font>
      <b/>
      <sz val="9"/>
      <name val="Arial"/>
      <family val="2"/>
    </font>
    <font>
      <sz val="10"/>
      <color rgb="FF000000"/>
      <name val="Arial"/>
      <family val="2"/>
    </font>
    <font>
      <b/>
      <sz val="8"/>
      <color indexed="81"/>
      <name val="Tahoma"/>
      <family val="2"/>
    </font>
    <font>
      <sz val="8"/>
      <color rgb="FF000000"/>
      <name val="Calibri"/>
      <family val="2"/>
      <scheme val="minor"/>
    </font>
    <font>
      <sz val="8"/>
      <color rgb="FFFF0000"/>
      <name val="Calibri"/>
      <family val="2"/>
      <scheme val="minor"/>
    </font>
    <font>
      <sz val="11"/>
      <color theme="1"/>
      <name val="Calibri"/>
      <family val="2"/>
      <scheme val="minor"/>
    </font>
    <font>
      <sz val="10"/>
      <name val="Century Gothic"/>
      <family val="2"/>
    </font>
    <font>
      <b/>
      <sz val="11"/>
      <color theme="0"/>
      <name val="Ecofont_Spranq_eco_Sans"/>
      <family val="2"/>
    </font>
    <font>
      <sz val="9"/>
      <name val="Ecofont_Spranq_eco_Sans"/>
      <family val="2"/>
    </font>
    <font>
      <b/>
      <sz val="9"/>
      <name val="Ecofont_Spranq_eco_Sans"/>
      <family val="2"/>
    </font>
    <font>
      <sz val="9"/>
      <color theme="1"/>
      <name val="Ecofont_Spranq_eco_Sans"/>
      <family val="2"/>
    </font>
    <font>
      <i/>
      <sz val="9"/>
      <name val="Ecofont_Spranq_eco_Sans"/>
      <family val="2"/>
    </font>
    <font>
      <sz val="16"/>
      <color theme="1"/>
      <name val="Calibri"/>
      <family val="2"/>
      <scheme val="minor"/>
    </font>
    <font>
      <b/>
      <sz val="16"/>
      <color theme="1"/>
      <name val="Aharoni"/>
      <charset val="177"/>
    </font>
    <font>
      <sz val="12"/>
      <color theme="1"/>
      <name val="Calibri Light"/>
      <family val="2"/>
    </font>
    <font>
      <u/>
      <sz val="11"/>
      <color theme="10"/>
      <name val="Calibri"/>
      <family val="2"/>
      <scheme val="minor"/>
    </font>
    <font>
      <u/>
      <sz val="12"/>
      <color rgb="FF0563C1"/>
      <name val="Calibri Light"/>
      <family val="2"/>
    </font>
    <font>
      <b/>
      <sz val="10"/>
      <color theme="1"/>
      <name val="Ecofont_Spranq_eco_Sans"/>
      <family val="2"/>
    </font>
    <font>
      <sz val="11"/>
      <color rgb="FF000000"/>
      <name val="Verdana"/>
      <family val="2"/>
    </font>
  </fonts>
  <fills count="22">
    <fill>
      <patternFill patternType="none"/>
    </fill>
    <fill>
      <patternFill patternType="gray125"/>
    </fill>
    <fill>
      <patternFill patternType="solid">
        <fgColor rgb="FFFFCC00"/>
        <bgColor indexed="64"/>
      </patternFill>
    </fill>
    <fill>
      <patternFill patternType="solid">
        <fgColor rgb="FF99CCFF"/>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2"/>
        <bgColor indexed="64"/>
      </patternFill>
    </fill>
    <fill>
      <patternFill patternType="solid">
        <fgColor indexed="2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rgb="FFFFFF00"/>
      </patternFill>
    </fill>
    <fill>
      <patternFill patternType="solid">
        <fgColor rgb="FF92D050"/>
        <bgColor indexed="64"/>
      </patternFill>
    </fill>
    <fill>
      <patternFill patternType="solid">
        <fgColor theme="3" tint="0.59999389629810485"/>
        <bgColor indexed="64"/>
      </patternFill>
    </fill>
    <fill>
      <patternFill patternType="solid">
        <fgColor indexed="9"/>
        <bgColor indexed="64"/>
      </patternFill>
    </fill>
    <fill>
      <patternFill patternType="solid">
        <fgColor theme="6"/>
        <bgColor indexed="64"/>
      </patternFill>
    </fill>
    <fill>
      <patternFill patternType="solid">
        <fgColor theme="6" tint="0.39997558519241921"/>
        <bgColor indexed="64"/>
      </patternFill>
    </fill>
  </fills>
  <borders count="121">
    <border>
      <left/>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rgb="FF000000"/>
      </right>
      <top style="medium">
        <color indexed="64"/>
      </top>
      <bottom style="medium">
        <color indexed="64"/>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style="medium">
        <color rgb="FF000000"/>
      </right>
      <top/>
      <bottom/>
      <diagonal/>
    </border>
    <border>
      <left style="double">
        <color auto="1"/>
      </left>
      <right style="double">
        <color auto="1"/>
      </right>
      <top style="double">
        <color auto="1"/>
      </top>
      <bottom style="double">
        <color auto="1"/>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bottom style="thin">
        <color auto="1"/>
      </bottom>
      <diagonal/>
    </border>
    <border>
      <left style="double">
        <color auto="1"/>
      </left>
      <right/>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thin">
        <color auto="1"/>
      </left>
      <right style="double">
        <color auto="1"/>
      </right>
      <top style="thin">
        <color auto="1"/>
      </top>
      <bottom/>
      <diagonal/>
    </border>
    <border>
      <left style="medium">
        <color rgb="FF000000"/>
      </left>
      <right style="medium">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indexed="64"/>
      </left>
      <right style="medium">
        <color indexed="64"/>
      </right>
      <top style="medium">
        <color indexed="64"/>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rgb="FF000000"/>
      </top>
      <bottom style="medium">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diagonal/>
    </border>
    <border>
      <left style="medium">
        <color indexed="64"/>
      </left>
      <right style="medium">
        <color rgb="FF000000"/>
      </right>
      <top/>
      <bottom style="thin">
        <color indexed="64"/>
      </bottom>
      <diagonal/>
    </border>
    <border>
      <left style="thin">
        <color auto="1"/>
      </left>
      <right style="thin">
        <color auto="1"/>
      </right>
      <top style="thin">
        <color auto="1"/>
      </top>
      <bottom/>
      <diagonal/>
    </border>
    <border>
      <left/>
      <right style="thin">
        <color rgb="FF000000"/>
      </right>
      <top style="thin">
        <color rgb="FF000000"/>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right style="thin">
        <color rgb="FF000000"/>
      </right>
      <top/>
      <bottom/>
      <diagonal/>
    </border>
    <border>
      <left style="medium">
        <color rgb="FF000000"/>
      </left>
      <right style="thin">
        <color rgb="FF000000"/>
      </right>
      <top/>
      <bottom/>
      <diagonal/>
    </border>
    <border>
      <left style="thin">
        <color auto="1"/>
      </left>
      <right style="medium">
        <color rgb="FF000000"/>
      </right>
      <top style="medium">
        <color auto="1"/>
      </top>
      <bottom style="thin">
        <color auto="1"/>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medium">
        <color rgb="FF000000"/>
      </right>
      <top style="medium">
        <color indexed="64"/>
      </top>
      <bottom style="thin">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0000"/>
      </left>
      <right style="medium">
        <color rgb="FF000000"/>
      </right>
      <top style="medium">
        <color rgb="FF000000"/>
      </top>
      <bottom/>
      <diagonal/>
    </border>
    <border>
      <left style="thin">
        <color auto="1"/>
      </left>
      <right style="medium">
        <color rgb="FF000000"/>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rgb="FF000000"/>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3" fontId="26" fillId="0" borderId="0" applyFont="0" applyFill="0" applyBorder="0" applyAlignment="0" applyProtection="0"/>
    <xf numFmtId="44" fontId="26" fillId="0" borderId="0" applyFont="0" applyFill="0" applyBorder="0" applyAlignment="0" applyProtection="0"/>
    <xf numFmtId="0" fontId="36" fillId="0" borderId="0" applyNumberFormat="0" applyFill="0" applyBorder="0" applyAlignment="0" applyProtection="0"/>
  </cellStyleXfs>
  <cellXfs count="502">
    <xf numFmtId="0" fontId="0" fillId="0" borderId="0" xfId="0"/>
    <xf numFmtId="0" fontId="4" fillId="0" borderId="0" xfId="0" applyFont="1" applyAlignment="1">
      <alignment horizontal="justify" vertical="center"/>
    </xf>
    <xf numFmtId="0" fontId="5" fillId="0" borderId="0" xfId="0" applyFont="1" applyAlignment="1">
      <alignment horizontal="justify" vertical="center"/>
    </xf>
    <xf numFmtId="0" fontId="4" fillId="0" borderId="0" xfId="0" applyFont="1" applyBorder="1" applyAlignment="1">
      <alignment horizontal="right" vertical="center" wrapText="1"/>
    </xf>
    <xf numFmtId="0" fontId="4" fillId="0" borderId="45" xfId="0" applyFont="1" applyBorder="1" applyAlignment="1">
      <alignment horizontal="right" vertical="center" wrapText="1"/>
    </xf>
    <xf numFmtId="0" fontId="4" fillId="0" borderId="4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49" fontId="4" fillId="7" borderId="72"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8"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10" fillId="0" borderId="8" xfId="0" applyFont="1" applyBorder="1" applyAlignment="1">
      <alignment horizontal="right" vertical="center" wrapText="1"/>
    </xf>
    <xf numFmtId="164" fontId="5" fillId="0" borderId="9" xfId="0" applyNumberFormat="1" applyFont="1" applyBorder="1" applyAlignment="1">
      <alignment vertical="center" wrapText="1"/>
    </xf>
    <xf numFmtId="0" fontId="10" fillId="0" borderId="11" xfId="0" applyFont="1" applyBorder="1" applyAlignment="1">
      <alignment vertical="center" wrapText="1"/>
    </xf>
    <xf numFmtId="164" fontId="5" fillId="0" borderId="12" xfId="0" applyNumberFormat="1" applyFont="1" applyBorder="1" applyAlignment="1">
      <alignment vertical="center" wrapText="1"/>
    </xf>
    <xf numFmtId="0" fontId="7" fillId="0" borderId="11" xfId="0" applyFont="1" applyBorder="1" applyAlignment="1">
      <alignment vertical="center" wrapText="1"/>
    </xf>
    <xf numFmtId="0" fontId="7" fillId="0" borderId="19" xfId="0" applyFont="1" applyBorder="1" applyAlignment="1">
      <alignment vertical="center" wrapText="1"/>
    </xf>
    <xf numFmtId="164" fontId="5" fillId="0" borderId="20" xfId="0" applyNumberFormat="1" applyFont="1" applyBorder="1" applyAlignment="1">
      <alignment vertical="center" wrapText="1"/>
    </xf>
    <xf numFmtId="0" fontId="7" fillId="0" borderId="0" xfId="0" applyFont="1" applyAlignment="1">
      <alignment vertical="center"/>
    </xf>
    <xf numFmtId="0" fontId="4" fillId="0" borderId="0" xfId="0" applyFont="1" applyAlignment="1">
      <alignment vertical="center"/>
    </xf>
    <xf numFmtId="49" fontId="4" fillId="3" borderId="72" xfId="0" applyNumberFormat="1" applyFont="1" applyFill="1" applyBorder="1" applyAlignment="1">
      <alignment horizontal="center" vertical="center"/>
    </xf>
    <xf numFmtId="164" fontId="5" fillId="6" borderId="12" xfId="0" applyNumberFormat="1" applyFont="1" applyFill="1" applyBorder="1" applyAlignment="1">
      <alignment vertical="center" wrapText="1"/>
    </xf>
    <xf numFmtId="0" fontId="7" fillId="5" borderId="4" xfId="0" applyFont="1" applyFill="1" applyBorder="1" applyAlignment="1">
      <alignment vertical="center" wrapText="1"/>
    </xf>
    <xf numFmtId="0" fontId="4" fillId="3" borderId="2" xfId="0" applyFont="1" applyFill="1" applyBorder="1" applyAlignment="1">
      <alignment vertical="center" wrapText="1"/>
    </xf>
    <xf numFmtId="10" fontId="5" fillId="0" borderId="8" xfId="0" applyNumberFormat="1" applyFont="1" applyBorder="1" applyAlignment="1">
      <alignment vertical="center" wrapText="1"/>
    </xf>
    <xf numFmtId="10" fontId="5" fillId="0" borderId="11" xfId="0" applyNumberFormat="1" applyFont="1" applyBorder="1" applyAlignment="1">
      <alignment vertical="center" wrapText="1"/>
    </xf>
    <xf numFmtId="164" fontId="5" fillId="0" borderId="15" xfId="0" applyNumberFormat="1" applyFont="1" applyBorder="1" applyAlignment="1">
      <alignment vertical="center" wrapText="1"/>
    </xf>
    <xf numFmtId="0" fontId="8"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10" fillId="0" borderId="11" xfId="0" applyFont="1" applyBorder="1" applyAlignment="1">
      <alignment horizontal="right" vertical="center" wrapText="1"/>
    </xf>
    <xf numFmtId="0" fontId="10" fillId="0" borderId="14" xfId="0" applyFont="1" applyBorder="1" applyAlignment="1">
      <alignment horizontal="right" vertical="center" wrapText="1"/>
    </xf>
    <xf numFmtId="0" fontId="5" fillId="0" borderId="11" xfId="0" applyFont="1" applyBorder="1" applyAlignment="1">
      <alignment vertical="center" wrapText="1"/>
    </xf>
    <xf numFmtId="0" fontId="7" fillId="5" borderId="0" xfId="0" applyFont="1" applyFill="1" applyBorder="1" applyAlignment="1">
      <alignment vertical="center" wrapText="1"/>
    </xf>
    <xf numFmtId="164" fontId="4" fillId="5" borderId="0" xfId="0" applyNumberFormat="1" applyFont="1" applyFill="1" applyBorder="1" applyAlignment="1">
      <alignment vertical="center" wrapText="1"/>
    </xf>
    <xf numFmtId="49" fontId="4" fillId="3" borderId="2" xfId="0" applyNumberFormat="1" applyFont="1" applyFill="1" applyBorder="1" applyAlignment="1">
      <alignment horizontal="center" vertical="center"/>
    </xf>
    <xf numFmtId="49" fontId="4" fillId="3" borderId="72" xfId="0" applyNumberFormat="1" applyFont="1" applyFill="1" applyBorder="1" applyAlignment="1">
      <alignment horizontal="left" vertical="center"/>
    </xf>
    <xf numFmtId="164" fontId="4" fillId="0" borderId="12" xfId="0" applyNumberFormat="1" applyFont="1" applyBorder="1" applyAlignment="1">
      <alignment vertical="center" wrapText="1"/>
    </xf>
    <xf numFmtId="0" fontId="7" fillId="7" borderId="1" xfId="0" applyFont="1" applyFill="1" applyBorder="1" applyAlignment="1">
      <alignment vertical="center" wrapText="1"/>
    </xf>
    <xf numFmtId="49" fontId="4" fillId="3" borderId="75" xfId="0" applyNumberFormat="1" applyFont="1" applyFill="1" applyBorder="1" applyAlignment="1">
      <alignment horizontal="center" vertical="center"/>
    </xf>
    <xf numFmtId="0" fontId="4" fillId="3" borderId="46" xfId="0" applyFont="1" applyFill="1" applyBorder="1" applyAlignment="1">
      <alignment vertical="center" wrapText="1"/>
    </xf>
    <xf numFmtId="0" fontId="4" fillId="3" borderId="46" xfId="0" applyFont="1" applyFill="1" applyBorder="1" applyAlignment="1">
      <alignment horizontal="center" vertical="center" wrapText="1"/>
    </xf>
    <xf numFmtId="164" fontId="5" fillId="6" borderId="95" xfId="0" applyNumberFormat="1" applyFont="1" applyFill="1" applyBorder="1" applyAlignment="1">
      <alignment vertical="center" wrapText="1"/>
    </xf>
    <xf numFmtId="0" fontId="14" fillId="0" borderId="0" xfId="0" applyFont="1"/>
    <xf numFmtId="0" fontId="5" fillId="0" borderId="19" xfId="0" applyFont="1" applyBorder="1" applyAlignment="1">
      <alignment vertical="center" wrapText="1"/>
    </xf>
    <xf numFmtId="0" fontId="5" fillId="0" borderId="8" xfId="0" applyFont="1" applyBorder="1" applyAlignment="1">
      <alignment vertical="center" wrapText="1"/>
    </xf>
    <xf numFmtId="164" fontId="15" fillId="4" borderId="23" xfId="0" applyNumberFormat="1" applyFont="1" applyFill="1" applyBorder="1" applyAlignment="1">
      <alignment vertical="center" wrapText="1"/>
    </xf>
    <xf numFmtId="164" fontId="9" fillId="0" borderId="17" xfId="0" applyNumberFormat="1" applyFont="1" applyBorder="1" applyAlignment="1">
      <alignment vertical="center" wrapText="1"/>
    </xf>
    <xf numFmtId="0" fontId="6" fillId="7" borderId="6" xfId="0" applyFont="1" applyFill="1" applyBorder="1" applyAlignment="1">
      <alignment vertical="center" wrapText="1"/>
    </xf>
    <xf numFmtId="164" fontId="9" fillId="0" borderId="12" xfId="0" applyNumberFormat="1" applyFont="1" applyBorder="1" applyAlignment="1">
      <alignment vertical="center" wrapText="1"/>
    </xf>
    <xf numFmtId="164" fontId="4" fillId="8" borderId="72" xfId="0" applyNumberFormat="1" applyFont="1" applyFill="1" applyBorder="1" applyAlignment="1">
      <alignment vertical="center" wrapText="1"/>
    </xf>
    <xf numFmtId="164" fontId="4" fillId="8" borderId="3" xfId="0" applyNumberFormat="1" applyFont="1" applyFill="1" applyBorder="1" applyAlignment="1">
      <alignment vertical="center" wrapText="1"/>
    </xf>
    <xf numFmtId="10" fontId="5" fillId="0" borderId="19" xfId="0" applyNumberFormat="1" applyFont="1" applyBorder="1" applyAlignment="1">
      <alignment vertical="center" wrapText="1"/>
    </xf>
    <xf numFmtId="10" fontId="4" fillId="8" borderId="96" xfId="0" applyNumberFormat="1" applyFont="1" applyFill="1" applyBorder="1" applyAlignment="1">
      <alignment vertical="center" wrapText="1"/>
    </xf>
    <xf numFmtId="164" fontId="4" fillId="8" borderId="97" xfId="0" applyNumberFormat="1" applyFont="1" applyFill="1" applyBorder="1" applyAlignment="1">
      <alignment vertical="center" wrapText="1"/>
    </xf>
    <xf numFmtId="0" fontId="7" fillId="8" borderId="2" xfId="0" applyFont="1" applyFill="1" applyBorder="1" applyAlignment="1">
      <alignment vertical="center" wrapText="1"/>
    </xf>
    <xf numFmtId="164" fontId="4" fillId="8" borderId="2" xfId="0" applyNumberFormat="1" applyFont="1" applyFill="1" applyBorder="1" applyAlignment="1">
      <alignment vertical="center" wrapText="1"/>
    </xf>
    <xf numFmtId="164" fontId="16" fillId="8" borderId="17" xfId="0" applyNumberFormat="1" applyFont="1" applyFill="1" applyBorder="1" applyAlignment="1">
      <alignment vertical="center" wrapText="1"/>
    </xf>
    <xf numFmtId="0" fontId="7" fillId="8" borderId="72" xfId="0" applyFont="1" applyFill="1" applyBorder="1" applyAlignment="1">
      <alignment vertical="center" wrapText="1"/>
    </xf>
    <xf numFmtId="164" fontId="5" fillId="6" borderId="101" xfId="0" applyNumberFormat="1" applyFont="1" applyFill="1" applyBorder="1" applyAlignment="1">
      <alignment vertical="center" wrapText="1"/>
    </xf>
    <xf numFmtId="164" fontId="4" fillId="8" borderId="98" xfId="0" applyNumberFormat="1" applyFont="1" applyFill="1" applyBorder="1" applyAlignment="1">
      <alignment vertical="center" wrapText="1"/>
    </xf>
    <xf numFmtId="164" fontId="5" fillId="6" borderId="103" xfId="0" applyNumberFormat="1" applyFont="1" applyFill="1" applyBorder="1" applyAlignment="1">
      <alignment vertical="center" wrapText="1"/>
    </xf>
    <xf numFmtId="0" fontId="19" fillId="9" borderId="28" xfId="0" applyFont="1" applyFill="1" applyBorder="1" applyAlignment="1">
      <alignment horizontal="center" vertical="center" wrapText="1"/>
    </xf>
    <xf numFmtId="0" fontId="19" fillId="9" borderId="29" xfId="0" applyFont="1" applyFill="1" applyBorder="1" applyAlignment="1">
      <alignment horizontal="center" vertical="center"/>
    </xf>
    <xf numFmtId="0" fontId="19" fillId="9" borderId="30" xfId="0" applyFont="1" applyFill="1" applyBorder="1" applyAlignment="1">
      <alignment horizontal="center" vertical="center"/>
    </xf>
    <xf numFmtId="0" fontId="20" fillId="9" borderId="31" xfId="0" applyFont="1" applyFill="1" applyBorder="1" applyAlignment="1">
      <alignment horizontal="center" vertical="center" wrapText="1"/>
    </xf>
    <xf numFmtId="0" fontId="20" fillId="9" borderId="32" xfId="0" applyFont="1" applyFill="1" applyBorder="1" applyAlignment="1">
      <alignment horizontal="center" vertical="center" wrapText="1"/>
    </xf>
    <xf numFmtId="0" fontId="20" fillId="9" borderId="105" xfId="0" applyFont="1" applyFill="1" applyBorder="1" applyAlignment="1">
      <alignment horizontal="center" vertical="center" wrapText="1"/>
    </xf>
    <xf numFmtId="0" fontId="18" fillId="9" borderId="26" xfId="0" applyFont="1" applyFill="1" applyBorder="1" applyAlignment="1">
      <alignment horizontal="center" vertical="center"/>
    </xf>
    <xf numFmtId="4" fontId="2" fillId="0" borderId="29" xfId="0" applyNumberFormat="1" applyFont="1" applyBorder="1" applyAlignment="1">
      <alignment vertical="center" wrapText="1"/>
    </xf>
    <xf numFmtId="1" fontId="21" fillId="0" borderId="29" xfId="0" applyNumberFormat="1" applyFont="1" applyBorder="1" applyAlignment="1">
      <alignment horizontal="center" vertical="center" wrapText="1"/>
    </xf>
    <xf numFmtId="2" fontId="18" fillId="0" borderId="27" xfId="0" applyNumberFormat="1" applyFont="1" applyBorder="1" applyAlignment="1">
      <alignment horizontal="center" vertical="center"/>
    </xf>
    <xf numFmtId="0" fontId="18" fillId="9" borderId="28" xfId="0" applyFont="1" applyFill="1" applyBorder="1" applyAlignment="1">
      <alignment horizontal="center" vertical="center"/>
    </xf>
    <xf numFmtId="0" fontId="22" fillId="0" borderId="29" xfId="0" applyFont="1" applyBorder="1" applyAlignment="1">
      <alignment horizontal="justify" vertical="center"/>
    </xf>
    <xf numFmtId="2" fontId="18" fillId="0" borderId="29" xfId="0" applyNumberFormat="1" applyFont="1" applyBorder="1" applyAlignment="1">
      <alignment horizontal="center" vertical="center"/>
    </xf>
    <xf numFmtId="0" fontId="18" fillId="9" borderId="92" xfId="0" applyFont="1" applyFill="1" applyBorder="1" applyAlignment="1">
      <alignment horizontal="center" vertical="center"/>
    </xf>
    <xf numFmtId="0" fontId="0" fillId="0" borderId="0" xfId="0" applyAlignment="1">
      <alignment horizontal="center"/>
    </xf>
    <xf numFmtId="0" fontId="21" fillId="0" borderId="0" xfId="0" applyFont="1" applyFill="1" applyBorder="1" applyAlignment="1">
      <alignment horizontal="center" vertical="center"/>
    </xf>
    <xf numFmtId="2" fontId="1" fillId="0" borderId="0" xfId="0" applyNumberFormat="1" applyFont="1" applyFill="1" applyBorder="1" applyAlignment="1">
      <alignment horizontal="center"/>
    </xf>
    <xf numFmtId="0" fontId="19" fillId="9" borderId="29" xfId="0" applyFont="1" applyFill="1" applyBorder="1" applyAlignment="1">
      <alignment horizontal="center" vertical="center" wrapText="1"/>
    </xf>
    <xf numFmtId="0" fontId="1" fillId="0" borderId="0" xfId="0" applyFont="1" applyFill="1" applyBorder="1" applyAlignment="1">
      <alignment horizontal="center" vertical="center"/>
    </xf>
    <xf numFmtId="2" fontId="21" fillId="0" borderId="0" xfId="0" applyNumberFormat="1" applyFont="1" applyFill="1" applyBorder="1" applyAlignment="1">
      <alignment horizontal="center" vertical="center"/>
    </xf>
    <xf numFmtId="1" fontId="21" fillId="0" borderId="27" xfId="0" applyNumberFormat="1" applyFont="1" applyBorder="1" applyAlignment="1">
      <alignment horizontal="center" vertical="center" wrapText="1"/>
    </xf>
    <xf numFmtId="1" fontId="21" fillId="0" borderId="32" xfId="0" applyNumberFormat="1" applyFont="1" applyBorder="1" applyAlignment="1">
      <alignment horizontal="center" vertical="center" wrapText="1"/>
    </xf>
    <xf numFmtId="2" fontId="18" fillId="0" borderId="32" xfId="0" applyNumberFormat="1" applyFont="1" applyBorder="1" applyAlignment="1">
      <alignment horizontal="center" vertical="center"/>
    </xf>
    <xf numFmtId="0" fontId="0" fillId="0" borderId="111" xfId="0" applyBorder="1"/>
    <xf numFmtId="0" fontId="0" fillId="0" borderId="0" xfId="0" applyBorder="1"/>
    <xf numFmtId="0" fontId="0" fillId="0" borderId="112" xfId="0" applyBorder="1"/>
    <xf numFmtId="0" fontId="1" fillId="0" borderId="0" xfId="0" applyFont="1"/>
    <xf numFmtId="10" fontId="4" fillId="4" borderId="24" xfId="0" applyNumberFormat="1" applyFont="1" applyFill="1" applyBorder="1" applyAlignment="1">
      <alignment vertical="center"/>
    </xf>
    <xf numFmtId="164" fontId="9" fillId="5" borderId="15" xfId="0" applyNumberFormat="1" applyFont="1" applyFill="1" applyBorder="1" applyAlignment="1">
      <alignment vertical="center" wrapText="1"/>
    </xf>
    <xf numFmtId="164" fontId="9" fillId="6" borderId="17" xfId="0" applyNumberFormat="1" applyFont="1" applyFill="1" applyBorder="1" applyAlignment="1">
      <alignment vertical="center" wrapText="1"/>
    </xf>
    <xf numFmtId="10" fontId="5" fillId="13" borderId="11" xfId="0" applyNumberFormat="1" applyFont="1" applyFill="1" applyBorder="1" applyAlignment="1">
      <alignment vertical="center" wrapText="1"/>
    </xf>
    <xf numFmtId="164" fontId="5" fillId="13" borderId="12" xfId="0" applyNumberFormat="1" applyFont="1" applyFill="1" applyBorder="1" applyAlignment="1">
      <alignment vertical="center" wrapText="1"/>
    </xf>
    <xf numFmtId="164" fontId="16" fillId="8" borderId="115" xfId="0" applyNumberFormat="1" applyFont="1" applyFill="1" applyBorder="1" applyAlignment="1">
      <alignment vertical="center" wrapText="1"/>
    </xf>
    <xf numFmtId="0" fontId="14" fillId="0" borderId="80" xfId="0" applyFont="1" applyBorder="1" applyAlignment="1">
      <alignment horizontal="center" vertical="center"/>
    </xf>
    <xf numFmtId="164" fontId="14" fillId="0" borderId="50" xfId="0" applyNumberFormat="1" applyFont="1" applyBorder="1" applyAlignment="1">
      <alignment horizontal="right" vertical="center"/>
    </xf>
    <xf numFmtId="2" fontId="21" fillId="10" borderId="72" xfId="0" applyNumberFormat="1" applyFont="1" applyFill="1" applyBorder="1" applyAlignment="1">
      <alignment vertical="center"/>
    </xf>
    <xf numFmtId="0" fontId="14" fillId="5" borderId="0" xfId="0" applyFont="1" applyFill="1"/>
    <xf numFmtId="164" fontId="5" fillId="6" borderId="116" xfId="0" applyNumberFormat="1" applyFont="1" applyFill="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horizontal="center" vertical="center"/>
    </xf>
    <xf numFmtId="49" fontId="4" fillId="3" borderId="5" xfId="0" applyNumberFormat="1" applyFont="1" applyFill="1" applyBorder="1" applyAlignment="1">
      <alignment horizontal="left" vertical="center"/>
    </xf>
    <xf numFmtId="49" fontId="9" fillId="0" borderId="7" xfId="0" applyNumberFormat="1" applyFont="1" applyBorder="1" applyAlignment="1">
      <alignment horizontal="left" vertical="center"/>
    </xf>
    <xf numFmtId="49" fontId="6" fillId="0" borderId="10" xfId="0" applyNumberFormat="1" applyFont="1" applyBorder="1" applyAlignment="1">
      <alignment horizontal="left" vertical="center"/>
    </xf>
    <xf numFmtId="49" fontId="5" fillId="0" borderId="18" xfId="0" applyNumberFormat="1" applyFont="1" applyBorder="1" applyAlignment="1">
      <alignment horizontal="left" vertical="center"/>
    </xf>
    <xf numFmtId="49" fontId="4" fillId="0" borderId="0" xfId="0" applyNumberFormat="1" applyFont="1" applyAlignment="1">
      <alignment horizontal="left" vertical="center"/>
    </xf>
    <xf numFmtId="49" fontId="4" fillId="5" borderId="4"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5" fillId="0" borderId="76" xfId="0" applyNumberFormat="1" applyFont="1" applyBorder="1" applyAlignment="1">
      <alignment horizontal="left" vertical="center"/>
    </xf>
    <xf numFmtId="49" fontId="5" fillId="0" borderId="77" xfId="0" applyNumberFormat="1" applyFont="1" applyBorder="1" applyAlignment="1">
      <alignment horizontal="left" vertical="center"/>
    </xf>
    <xf numFmtId="49" fontId="5" fillId="13" borderId="77" xfId="0" applyNumberFormat="1" applyFont="1" applyFill="1" applyBorder="1" applyAlignment="1">
      <alignment horizontal="left" vertical="center"/>
    </xf>
    <xf numFmtId="49" fontId="5" fillId="0" borderId="89" xfId="0" applyNumberFormat="1" applyFont="1" applyBorder="1" applyAlignment="1">
      <alignment horizontal="left" vertical="center"/>
    </xf>
    <xf numFmtId="49" fontId="4" fillId="3" borderId="4" xfId="0" applyNumberFormat="1" applyFont="1" applyFill="1" applyBorder="1" applyAlignment="1">
      <alignment horizontal="left" vertical="center"/>
    </xf>
    <xf numFmtId="49" fontId="4" fillId="8" borderId="72" xfId="0" applyNumberFormat="1" applyFont="1" applyFill="1" applyBorder="1" applyAlignment="1">
      <alignment horizontal="left" vertical="center"/>
    </xf>
    <xf numFmtId="49" fontId="4" fillId="5" borderId="0" xfId="0" applyNumberFormat="1" applyFont="1" applyFill="1" applyBorder="1" applyAlignment="1">
      <alignment horizontal="left" vertical="center"/>
    </xf>
    <xf numFmtId="49" fontId="16" fillId="8" borderId="52" xfId="0" applyNumberFormat="1" applyFont="1" applyFill="1" applyBorder="1" applyAlignment="1">
      <alignment horizontal="left" vertical="center"/>
    </xf>
    <xf numFmtId="49" fontId="12" fillId="0" borderId="76" xfId="0" applyNumberFormat="1" applyFont="1" applyBorder="1" applyAlignment="1">
      <alignment horizontal="left" vertical="center"/>
    </xf>
    <xf numFmtId="49" fontId="12" fillId="0" borderId="77" xfId="0" applyNumberFormat="1" applyFont="1" applyBorder="1" applyAlignment="1">
      <alignment horizontal="left" vertical="center"/>
    </xf>
    <xf numFmtId="49" fontId="5" fillId="0" borderId="82" xfId="0" applyNumberFormat="1" applyFont="1" applyBorder="1" applyAlignment="1">
      <alignment horizontal="left" vertical="center"/>
    </xf>
    <xf numFmtId="49" fontId="4" fillId="8" borderId="2" xfId="0" applyNumberFormat="1" applyFont="1" applyFill="1" applyBorder="1" applyAlignment="1">
      <alignment horizontal="left" vertical="center"/>
    </xf>
    <xf numFmtId="49" fontId="5" fillId="0" borderId="7" xfId="0" applyNumberFormat="1" applyFont="1" applyBorder="1" applyAlignment="1">
      <alignment horizontal="left" vertical="center"/>
    </xf>
    <xf numFmtId="49" fontId="5" fillId="0" borderId="48" xfId="0" applyNumberFormat="1" applyFont="1" applyBorder="1" applyAlignment="1">
      <alignment horizontal="left" vertical="center"/>
    </xf>
    <xf numFmtId="49" fontId="5"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72" xfId="0" applyNumberFormat="1" applyFont="1" applyBorder="1" applyAlignment="1">
      <alignment horizontal="left" vertical="center"/>
    </xf>
    <xf numFmtId="49" fontId="5" fillId="0" borderId="93" xfId="0" applyNumberFormat="1" applyFont="1" applyBorder="1" applyAlignment="1">
      <alignment horizontal="left" vertical="center"/>
    </xf>
    <xf numFmtId="49" fontId="5" fillId="0" borderId="0" xfId="0" applyNumberFormat="1" applyFont="1" applyBorder="1" applyAlignment="1">
      <alignment horizontal="left" vertical="center"/>
    </xf>
    <xf numFmtId="49" fontId="4" fillId="3" borderId="0" xfId="0" applyNumberFormat="1" applyFont="1" applyFill="1" applyBorder="1" applyAlignment="1">
      <alignment horizontal="left" vertical="center"/>
    </xf>
    <xf numFmtId="49" fontId="5" fillId="6" borderId="27" xfId="0" applyNumberFormat="1" applyFont="1" applyFill="1" applyBorder="1" applyAlignment="1">
      <alignment horizontal="left" vertical="center"/>
    </xf>
    <xf numFmtId="49" fontId="5" fillId="6" borderId="29" xfId="0" applyNumberFormat="1" applyFont="1" applyFill="1" applyBorder="1" applyAlignment="1">
      <alignment horizontal="left" vertical="center"/>
    </xf>
    <xf numFmtId="49" fontId="5" fillId="6" borderId="32" xfId="0" applyNumberFormat="1" applyFont="1" applyFill="1" applyBorder="1" applyAlignment="1">
      <alignment horizontal="left" vertical="center"/>
    </xf>
    <xf numFmtId="49" fontId="9" fillId="6" borderId="77" xfId="0" applyNumberFormat="1" applyFont="1" applyFill="1" applyBorder="1" applyAlignment="1">
      <alignment horizontal="left" vertical="center" wrapText="1"/>
    </xf>
    <xf numFmtId="49" fontId="5" fillId="6" borderId="99" xfId="0" applyNumberFormat="1" applyFont="1" applyFill="1" applyBorder="1" applyAlignment="1">
      <alignment horizontal="left" vertical="center" wrapText="1"/>
    </xf>
    <xf numFmtId="49" fontId="5" fillId="6" borderId="93" xfId="0" applyNumberFormat="1" applyFont="1" applyFill="1" applyBorder="1" applyAlignment="1">
      <alignment horizontal="left" vertical="center" wrapText="1"/>
    </xf>
    <xf numFmtId="49" fontId="12" fillId="0" borderId="7"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76" xfId="0" applyNumberFormat="1" applyFont="1" applyBorder="1" applyAlignment="1">
      <alignment horizontal="left" vertical="center" wrapText="1"/>
    </xf>
    <xf numFmtId="49" fontId="5" fillId="0" borderId="77" xfId="0" applyNumberFormat="1" applyFont="1" applyBorder="1" applyAlignment="1">
      <alignment horizontal="left" vertical="center" wrapText="1"/>
    </xf>
    <xf numFmtId="49" fontId="5" fillId="0" borderId="89" xfId="0" applyNumberFormat="1" applyFont="1" applyBorder="1" applyAlignment="1">
      <alignment horizontal="left" vertical="center" wrapText="1"/>
    </xf>
    <xf numFmtId="49" fontId="5" fillId="13" borderId="77" xfId="0" applyNumberFormat="1" applyFont="1" applyFill="1" applyBorder="1" applyAlignment="1">
      <alignment horizontal="left" vertical="center" wrapText="1"/>
    </xf>
    <xf numFmtId="49" fontId="9" fillId="0" borderId="77" xfId="0" applyNumberFormat="1" applyFont="1" applyBorder="1" applyAlignment="1">
      <alignment horizontal="left" vertical="center" wrapText="1"/>
    </xf>
    <xf numFmtId="49" fontId="9" fillId="5" borderId="77" xfId="0" applyNumberFormat="1" applyFont="1" applyFill="1" applyBorder="1" applyAlignment="1">
      <alignment horizontal="left" vertical="center" wrapText="1"/>
    </xf>
    <xf numFmtId="49" fontId="4" fillId="8" borderId="1" xfId="0" applyNumberFormat="1" applyFont="1" applyFill="1" applyBorder="1" applyAlignment="1">
      <alignment horizontal="left" vertical="center" wrapText="1"/>
    </xf>
    <xf numFmtId="49" fontId="9" fillId="0" borderId="21" xfId="0" applyNumberFormat="1" applyFont="1" applyBorder="1" applyAlignment="1">
      <alignment horizontal="left" vertical="center" wrapText="1"/>
    </xf>
    <xf numFmtId="49" fontId="9" fillId="6" borderId="21" xfId="0" applyNumberFormat="1" applyFont="1" applyFill="1" applyBorder="1" applyAlignment="1">
      <alignment horizontal="left" vertical="center" wrapText="1"/>
    </xf>
    <xf numFmtId="49" fontId="16" fillId="8" borderId="6" xfId="0" applyNumberFormat="1" applyFont="1" applyFill="1" applyBorder="1" applyAlignment="1">
      <alignment horizontal="left" vertical="center" wrapText="1"/>
    </xf>
    <xf numFmtId="2" fontId="21" fillId="10" borderId="22" xfId="0" applyNumberFormat="1" applyFont="1" applyFill="1" applyBorder="1" applyAlignment="1">
      <alignment vertical="center"/>
    </xf>
    <xf numFmtId="2" fontId="1" fillId="11" borderId="22" xfId="0" applyNumberFormat="1" applyFont="1" applyFill="1" applyBorder="1" applyAlignment="1"/>
    <xf numFmtId="4" fontId="2" fillId="0" borderId="117" xfId="0" applyNumberFormat="1" applyFont="1" applyBorder="1" applyAlignment="1">
      <alignment horizontal="center" vertical="center" wrapText="1"/>
    </xf>
    <xf numFmtId="2" fontId="18" fillId="0" borderId="27" xfId="0" applyNumberFormat="1" applyFont="1" applyBorder="1" applyAlignment="1">
      <alignment horizontal="right" vertical="center" wrapText="1"/>
    </xf>
    <xf numFmtId="2" fontId="21" fillId="0" borderId="104" xfId="0" applyNumberFormat="1" applyFont="1" applyBorder="1" applyAlignment="1">
      <alignment horizontal="right" vertical="center" wrapText="1"/>
    </xf>
    <xf numFmtId="2" fontId="18" fillId="0" borderId="29" xfId="0" applyNumberFormat="1" applyFont="1" applyBorder="1" applyAlignment="1">
      <alignment horizontal="right" vertical="center" wrapText="1"/>
    </xf>
    <xf numFmtId="2" fontId="21" fillId="0" borderId="30" xfId="0" applyNumberFormat="1" applyFont="1" applyBorder="1" applyAlignment="1">
      <alignment horizontal="right" vertical="center" wrapText="1"/>
    </xf>
    <xf numFmtId="2" fontId="18" fillId="0" borderId="32" xfId="0" applyNumberFormat="1" applyFont="1" applyBorder="1" applyAlignment="1">
      <alignment horizontal="right" vertical="center" wrapText="1"/>
    </xf>
    <xf numFmtId="2" fontId="21" fillId="0" borderId="105" xfId="0" applyNumberFormat="1" applyFont="1" applyBorder="1" applyAlignment="1">
      <alignment horizontal="right" vertical="center" wrapText="1"/>
    </xf>
    <xf numFmtId="2" fontId="1" fillId="11" borderId="72" xfId="0" applyNumberFormat="1" applyFont="1" applyFill="1" applyBorder="1" applyAlignment="1"/>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49" fontId="4" fillId="3" borderId="1" xfId="0" applyNumberFormat="1" applyFont="1" applyFill="1" applyBorder="1" applyAlignment="1">
      <alignment horizontal="left" vertical="center"/>
    </xf>
    <xf numFmtId="0" fontId="5" fillId="5" borderId="64"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47" xfId="0" applyFont="1" applyFill="1" applyBorder="1" applyAlignment="1">
      <alignment horizontal="center" vertical="center" wrapText="1"/>
    </xf>
    <xf numFmtId="164" fontId="5" fillId="5" borderId="64" xfId="0" applyNumberFormat="1" applyFont="1" applyFill="1" applyBorder="1" applyAlignment="1">
      <alignment horizontal="center" vertical="center" wrapText="1"/>
    </xf>
    <xf numFmtId="164" fontId="5" fillId="5" borderId="57" xfId="0" applyNumberFormat="1" applyFont="1" applyFill="1" applyBorder="1" applyAlignment="1">
      <alignment horizontal="center" vertical="center" wrapText="1"/>
    </xf>
    <xf numFmtId="49" fontId="5" fillId="6" borderId="88" xfId="0" applyNumberFormat="1" applyFont="1" applyFill="1" applyBorder="1" applyAlignment="1">
      <alignment horizontal="lef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75" xfId="0" applyFont="1" applyBorder="1" applyAlignment="1">
      <alignment vertical="center"/>
    </xf>
    <xf numFmtId="0" fontId="14" fillId="0" borderId="71" xfId="0" applyFont="1" applyBorder="1" applyAlignment="1">
      <alignment horizontal="center" vertical="center"/>
    </xf>
    <xf numFmtId="0" fontId="14" fillId="0" borderId="73" xfId="0" applyFont="1" applyBorder="1" applyAlignment="1">
      <alignment horizontal="center" vertical="center"/>
    </xf>
    <xf numFmtId="0" fontId="14" fillId="6" borderId="79"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0" borderId="79" xfId="0" applyFont="1" applyBorder="1" applyAlignment="1">
      <alignment horizontal="center" vertical="center"/>
    </xf>
    <xf numFmtId="0" fontId="14" fillId="13" borderId="80" xfId="0" applyFont="1" applyFill="1" applyBorder="1" applyAlignment="1">
      <alignment horizontal="center" vertical="center"/>
    </xf>
    <xf numFmtId="0" fontId="14" fillId="0" borderId="83" xfId="0" applyFont="1" applyBorder="1" applyAlignment="1">
      <alignment horizontal="center" vertical="center"/>
    </xf>
    <xf numFmtId="0" fontId="14" fillId="0" borderId="74"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3" xfId="0" applyFont="1" applyBorder="1" applyAlignment="1">
      <alignment horizontal="center" vertical="center" wrapText="1"/>
    </xf>
    <xf numFmtId="0" fontId="14" fillId="8" borderId="72" xfId="0" applyFont="1" applyFill="1" applyBorder="1" applyAlignment="1">
      <alignment horizontal="center" vertical="center"/>
    </xf>
    <xf numFmtId="0" fontId="14" fillId="6" borderId="80" xfId="0" applyFont="1" applyFill="1" applyBorder="1" applyAlignment="1">
      <alignment horizontal="center" vertical="center"/>
    </xf>
    <xf numFmtId="0" fontId="9" fillId="0" borderId="80" xfId="0" applyFont="1" applyBorder="1" applyAlignment="1">
      <alignment horizontal="center" vertical="center"/>
    </xf>
    <xf numFmtId="0" fontId="9" fillId="5" borderId="81" xfId="0" applyFont="1" applyFill="1" applyBorder="1" applyAlignment="1">
      <alignment horizontal="center" vertical="center"/>
    </xf>
    <xf numFmtId="0" fontId="9" fillId="8" borderId="75" xfId="0" applyFont="1" applyFill="1" applyBorder="1" applyAlignment="1">
      <alignment horizontal="center" vertical="center"/>
    </xf>
    <xf numFmtId="0" fontId="6" fillId="0" borderId="0" xfId="0" applyFont="1" applyBorder="1" applyAlignment="1">
      <alignment horizontal="center" vertical="center"/>
    </xf>
    <xf numFmtId="164" fontId="14" fillId="0" borderId="50" xfId="0" applyNumberFormat="1" applyFont="1" applyBorder="1" applyAlignment="1">
      <alignment vertical="center"/>
    </xf>
    <xf numFmtId="0" fontId="14" fillId="0" borderId="81" xfId="0" applyFont="1" applyBorder="1" applyAlignment="1">
      <alignment horizontal="center" vertical="center"/>
    </xf>
    <xf numFmtId="0" fontId="9" fillId="0" borderId="72" xfId="0" applyFont="1" applyBorder="1" applyAlignment="1">
      <alignment horizontal="center" vertical="center"/>
    </xf>
    <xf numFmtId="0" fontId="9" fillId="6" borderId="72" xfId="0" applyFont="1" applyFill="1" applyBorder="1" applyAlignment="1">
      <alignment horizontal="center" vertical="center"/>
    </xf>
    <xf numFmtId="0" fontId="9" fillId="8" borderId="72" xfId="0" applyFont="1" applyFill="1" applyBorder="1" applyAlignment="1">
      <alignment horizontal="center" vertical="center"/>
    </xf>
    <xf numFmtId="0" fontId="14" fillId="0" borderId="87"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4" xfId="0" applyFont="1" applyBorder="1" applyAlignment="1">
      <alignment horizontal="center" vertical="center"/>
    </xf>
    <xf numFmtId="164" fontId="5" fillId="0" borderId="10" xfId="0" applyNumberFormat="1" applyFont="1" applyBorder="1" applyAlignment="1">
      <alignment horizontal="right" vertical="center"/>
    </xf>
    <xf numFmtId="164" fontId="5" fillId="0" borderId="18" xfId="0" applyNumberFormat="1" applyFont="1" applyBorder="1" applyAlignment="1">
      <alignment horizontal="right" vertical="center"/>
    </xf>
    <xf numFmtId="0" fontId="14" fillId="0" borderId="72" xfId="0" applyFont="1" applyBorder="1" applyAlignment="1">
      <alignment horizontal="center" vertical="center"/>
    </xf>
    <xf numFmtId="49" fontId="5" fillId="0" borderId="72" xfId="0" applyNumberFormat="1" applyFont="1" applyBorder="1" applyAlignment="1">
      <alignment horizontal="left" vertical="center"/>
    </xf>
    <xf numFmtId="164" fontId="15" fillId="0" borderId="72" xfId="0" applyNumberFormat="1" applyFont="1" applyBorder="1" applyAlignment="1">
      <alignment horizontal="right" vertical="center"/>
    </xf>
    <xf numFmtId="0" fontId="14" fillId="0" borderId="78" xfId="0" applyFont="1" applyBorder="1" applyAlignment="1">
      <alignment horizontal="center" vertical="center"/>
    </xf>
    <xf numFmtId="49" fontId="5" fillId="0" borderId="94" xfId="0" applyNumberFormat="1" applyFont="1" applyBorder="1" applyAlignment="1">
      <alignment horizontal="left" vertical="center"/>
    </xf>
    <xf numFmtId="164" fontId="5" fillId="0" borderId="94" xfId="0" applyNumberFormat="1" applyFont="1" applyBorder="1" applyAlignment="1">
      <alignment horizontal="right" vertical="center"/>
    </xf>
    <xf numFmtId="164" fontId="15" fillId="8" borderId="72" xfId="0" applyNumberFormat="1" applyFont="1" applyFill="1" applyBorder="1" applyAlignment="1">
      <alignment horizontal="right" vertical="center"/>
    </xf>
    <xf numFmtId="0" fontId="14" fillId="6" borderId="26"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90" xfId="0" applyFont="1" applyFill="1" applyBorder="1" applyAlignment="1">
      <alignment horizontal="center" vertical="center"/>
    </xf>
    <xf numFmtId="0" fontId="14" fillId="6" borderId="31" xfId="0" applyFont="1" applyFill="1" applyBorder="1" applyAlignment="1">
      <alignment horizontal="center" vertical="center"/>
    </xf>
    <xf numFmtId="0" fontId="14" fillId="0" borderId="0" xfId="0" applyFont="1" applyAlignment="1">
      <alignment vertical="center"/>
    </xf>
    <xf numFmtId="0" fontId="4" fillId="0" borderId="52" xfId="0" applyFont="1" applyBorder="1" applyAlignment="1">
      <alignment horizontal="center" vertical="center"/>
    </xf>
    <xf numFmtId="0" fontId="4" fillId="0" borderId="115" xfId="0" applyFont="1" applyBorder="1" applyAlignment="1">
      <alignment horizontal="center" vertical="center" wrapText="1"/>
    </xf>
    <xf numFmtId="49" fontId="4" fillId="2" borderId="6" xfId="0" applyNumberFormat="1" applyFont="1" applyFill="1" applyBorder="1" applyAlignment="1">
      <alignment vertical="center"/>
    </xf>
    <xf numFmtId="49" fontId="4" fillId="2" borderId="1" xfId="0" applyNumberFormat="1" applyFont="1" applyFill="1" applyBorder="1" applyAlignment="1">
      <alignment vertical="center"/>
    </xf>
    <xf numFmtId="49" fontId="4" fillId="3" borderId="119" xfId="0" applyNumberFormat="1" applyFont="1" applyFill="1" applyBorder="1" applyAlignment="1">
      <alignment horizontal="center" vertical="center"/>
    </xf>
    <xf numFmtId="49" fontId="13" fillId="0" borderId="0" xfId="0" applyNumberFormat="1" applyFont="1" applyBorder="1" applyAlignment="1">
      <alignment horizontal="left" vertical="center"/>
    </xf>
    <xf numFmtId="0" fontId="13" fillId="0" borderId="0" xfId="0" applyFont="1" applyBorder="1" applyAlignment="1">
      <alignment horizontal="right" vertical="center" wrapText="1"/>
    </xf>
    <xf numFmtId="0" fontId="13" fillId="0" borderId="0" xfId="0" applyFont="1" applyBorder="1" applyAlignment="1">
      <alignment vertical="center" wrapText="1"/>
    </xf>
    <xf numFmtId="0" fontId="7" fillId="3" borderId="119" xfId="0" applyFont="1" applyFill="1" applyBorder="1" applyAlignment="1">
      <alignment vertical="center" wrapText="1"/>
    </xf>
    <xf numFmtId="0" fontId="4" fillId="3" borderId="119" xfId="0" applyFont="1" applyFill="1" applyBorder="1" applyAlignment="1">
      <alignment horizontal="center" vertical="center" wrapText="1"/>
    </xf>
    <xf numFmtId="49" fontId="4" fillId="7" borderId="4" xfId="0" applyNumberFormat="1" applyFont="1" applyFill="1" applyBorder="1" applyAlignment="1">
      <alignment horizontal="left" vertical="center"/>
    </xf>
    <xf numFmtId="0" fontId="7" fillId="7" borderId="4" xfId="0" applyFont="1" applyFill="1" applyBorder="1" applyAlignment="1">
      <alignment vertical="center" wrapText="1"/>
    </xf>
    <xf numFmtId="0" fontId="7" fillId="7" borderId="2" xfId="0" applyFont="1" applyFill="1" applyBorder="1" applyAlignment="1">
      <alignment vertical="center" wrapText="1"/>
    </xf>
    <xf numFmtId="49" fontId="4" fillId="7" borderId="119" xfId="0" applyNumberFormat="1" applyFont="1" applyFill="1" applyBorder="1" applyAlignment="1">
      <alignment horizontal="center" vertical="center"/>
    </xf>
    <xf numFmtId="0" fontId="14" fillId="0" borderId="25" xfId="0" applyFont="1" applyBorder="1" applyAlignment="1">
      <alignment horizontal="center" vertical="center"/>
    </xf>
    <xf numFmtId="49" fontId="5" fillId="0" borderId="25" xfId="0" applyNumberFormat="1" applyFont="1" applyBorder="1" applyAlignment="1">
      <alignment horizontal="left" vertical="center"/>
    </xf>
    <xf numFmtId="0" fontId="10" fillId="0" borderId="25" xfId="0" applyFont="1" applyBorder="1" applyAlignment="1">
      <alignment horizontal="right" vertical="center" wrapText="1"/>
    </xf>
    <xf numFmtId="0" fontId="5" fillId="0" borderId="25" xfId="0" applyFont="1" applyBorder="1" applyAlignment="1">
      <alignment vertical="center" wrapText="1"/>
    </xf>
    <xf numFmtId="49" fontId="16" fillId="7" borderId="72" xfId="0" applyNumberFormat="1" applyFont="1" applyFill="1" applyBorder="1" applyAlignment="1">
      <alignment horizontal="center" vertical="center"/>
    </xf>
    <xf numFmtId="49" fontId="16" fillId="7" borderId="6" xfId="0" applyNumberFormat="1" applyFont="1" applyFill="1" applyBorder="1" applyAlignment="1">
      <alignment horizontal="left" vertical="center"/>
    </xf>
    <xf numFmtId="0" fontId="5" fillId="14" borderId="58" xfId="0" applyFont="1" applyFill="1" applyBorder="1" applyAlignment="1" applyProtection="1">
      <alignment horizontal="center" vertical="center" wrapText="1"/>
      <protection locked="0"/>
    </xf>
    <xf numFmtId="0" fontId="5" fillId="14" borderId="64" xfId="0" applyFont="1" applyFill="1" applyBorder="1" applyAlignment="1" applyProtection="1">
      <alignment horizontal="center" vertical="center" wrapText="1"/>
      <protection locked="0"/>
    </xf>
    <xf numFmtId="164" fontId="5" fillId="14" borderId="57" xfId="0" applyNumberFormat="1" applyFont="1" applyFill="1" applyBorder="1" applyAlignment="1" applyProtection="1">
      <alignment horizontal="center" vertical="center" wrapText="1"/>
      <protection locked="0"/>
    </xf>
    <xf numFmtId="14" fontId="5" fillId="14" borderId="58" xfId="0" applyNumberFormat="1" applyFont="1" applyFill="1" applyBorder="1" applyAlignment="1" applyProtection="1">
      <alignment horizontal="center" vertical="center" wrapText="1"/>
      <protection locked="0"/>
    </xf>
    <xf numFmtId="164" fontId="5" fillId="14" borderId="35" xfId="0" applyNumberFormat="1" applyFont="1" applyFill="1" applyBorder="1" applyAlignment="1" applyProtection="1">
      <alignment horizontal="center" vertical="center" wrapText="1"/>
      <protection locked="0"/>
    </xf>
    <xf numFmtId="164" fontId="5" fillId="14" borderId="33" xfId="0" applyNumberFormat="1" applyFont="1" applyFill="1" applyBorder="1" applyAlignment="1" applyProtection="1">
      <alignment horizontal="center" vertical="center" wrapText="1"/>
      <protection locked="0"/>
    </xf>
    <xf numFmtId="164" fontId="5" fillId="14" borderId="70" xfId="0" applyNumberFormat="1" applyFont="1" applyFill="1" applyBorder="1" applyAlignment="1" applyProtection="1">
      <alignment horizontal="center" vertical="center" wrapText="1"/>
      <protection locked="0"/>
    </xf>
    <xf numFmtId="1" fontId="9" fillId="14" borderId="34" xfId="0" applyNumberFormat="1" applyFont="1" applyFill="1" applyBorder="1" applyAlignment="1" applyProtection="1">
      <alignment horizontal="center" vertical="center" wrapText="1"/>
      <protection locked="0"/>
    </xf>
    <xf numFmtId="164" fontId="5" fillId="14" borderId="12" xfId="0" applyNumberFormat="1" applyFont="1" applyFill="1" applyBorder="1" applyAlignment="1">
      <alignment vertical="center" wrapText="1"/>
    </xf>
    <xf numFmtId="164" fontId="5" fillId="14" borderId="9" xfId="0" applyNumberFormat="1" applyFont="1" applyFill="1" applyBorder="1" applyAlignment="1" applyProtection="1">
      <alignment vertical="center" wrapText="1"/>
      <protection locked="0"/>
    </xf>
    <xf numFmtId="164" fontId="5" fillId="14" borderId="12" xfId="0" applyNumberFormat="1" applyFont="1" applyFill="1" applyBorder="1" applyAlignment="1" applyProtection="1">
      <alignment vertical="center" wrapText="1"/>
      <protection locked="0"/>
    </xf>
    <xf numFmtId="164" fontId="5" fillId="14" borderId="20" xfId="0" applyNumberFormat="1" applyFont="1" applyFill="1" applyBorder="1" applyAlignment="1" applyProtection="1">
      <alignment vertical="center" wrapText="1"/>
      <protection locked="0"/>
    </xf>
    <xf numFmtId="0" fontId="14" fillId="14" borderId="80" xfId="0" applyFont="1" applyFill="1" applyBorder="1" applyAlignment="1">
      <alignment horizontal="center" vertical="center"/>
    </xf>
    <xf numFmtId="49" fontId="6" fillId="14" borderId="77" xfId="0" applyNumberFormat="1" applyFont="1" applyFill="1" applyBorder="1" applyAlignment="1">
      <alignment horizontal="left" vertical="center"/>
    </xf>
    <xf numFmtId="10" fontId="11" fillId="14" borderId="11" xfId="0" applyNumberFormat="1" applyFont="1" applyFill="1" applyBorder="1" applyAlignment="1" applyProtection="1">
      <alignment vertical="center" wrapText="1"/>
      <protection locked="0"/>
    </xf>
    <xf numFmtId="164" fontId="5" fillId="14" borderId="15" xfId="0" applyNumberFormat="1" applyFont="1" applyFill="1" applyBorder="1" applyAlignment="1" applyProtection="1">
      <alignment vertical="center" wrapText="1"/>
      <protection locked="0"/>
    </xf>
    <xf numFmtId="10" fontId="9" fillId="6" borderId="100" xfId="0" applyNumberFormat="1" applyFont="1" applyFill="1" applyBorder="1" applyAlignment="1">
      <alignment vertical="center" wrapText="1"/>
    </xf>
    <xf numFmtId="10" fontId="9" fillId="6" borderId="102" xfId="0" applyNumberFormat="1" applyFont="1" applyFill="1" applyBorder="1" applyAlignment="1">
      <alignment vertical="center" wrapText="1"/>
    </xf>
    <xf numFmtId="10" fontId="4" fillId="8" borderId="72" xfId="0" applyNumberFormat="1" applyFont="1" applyFill="1" applyBorder="1" applyAlignment="1">
      <alignment horizontal="right" vertical="center" wrapText="1"/>
    </xf>
    <xf numFmtId="10" fontId="9" fillId="14" borderId="8" xfId="0" applyNumberFormat="1" applyFont="1" applyFill="1" applyBorder="1" applyAlignment="1" applyProtection="1">
      <alignment vertical="center" wrapText="1"/>
      <protection locked="0"/>
    </xf>
    <xf numFmtId="10" fontId="9" fillId="13" borderId="11" xfId="0" applyNumberFormat="1" applyFont="1" applyFill="1" applyBorder="1" applyAlignment="1">
      <alignment vertical="center" wrapText="1"/>
    </xf>
    <xf numFmtId="10" fontId="9" fillId="6" borderId="11" xfId="0" applyNumberFormat="1" applyFont="1" applyFill="1" applyBorder="1" applyAlignment="1">
      <alignment vertical="center" wrapText="1"/>
    </xf>
    <xf numFmtId="10" fontId="9" fillId="14" borderId="11" xfId="0" applyNumberFormat="1" applyFont="1" applyFill="1" applyBorder="1" applyAlignment="1" applyProtection="1">
      <alignment vertical="center" wrapText="1"/>
      <protection locked="0"/>
    </xf>
    <xf numFmtId="10" fontId="9" fillId="0" borderId="11" xfId="0" applyNumberFormat="1" applyFont="1" applyBorder="1" applyAlignment="1">
      <alignment vertical="center" wrapText="1"/>
    </xf>
    <xf numFmtId="10" fontId="9" fillId="5" borderId="11" xfId="0" applyNumberFormat="1" applyFont="1" applyFill="1" applyBorder="1" applyAlignment="1">
      <alignment vertical="center" wrapText="1"/>
    </xf>
    <xf numFmtId="10" fontId="16" fillId="8" borderId="115" xfId="0" applyNumberFormat="1" applyFont="1" applyFill="1" applyBorder="1" applyAlignment="1">
      <alignment vertical="center" wrapText="1"/>
    </xf>
    <xf numFmtId="10" fontId="9" fillId="14" borderId="49" xfId="0" applyNumberFormat="1" applyFont="1" applyFill="1" applyBorder="1" applyAlignment="1" applyProtection="1">
      <alignment horizontal="right" vertical="center" wrapText="1"/>
      <protection locked="0"/>
    </xf>
    <xf numFmtId="10" fontId="9" fillId="14" borderId="11" xfId="0" applyNumberFormat="1" applyFont="1" applyFill="1" applyBorder="1" applyAlignment="1" applyProtection="1">
      <alignment horizontal="right" vertical="center" wrapText="1"/>
      <protection locked="0"/>
    </xf>
    <xf numFmtId="10" fontId="9" fillId="14" borderId="14" xfId="0" applyNumberFormat="1" applyFont="1" applyFill="1" applyBorder="1" applyAlignment="1" applyProtection="1">
      <alignment horizontal="right" vertical="center" wrapText="1"/>
      <protection locked="0"/>
    </xf>
    <xf numFmtId="10" fontId="9" fillId="8" borderId="3" xfId="0" applyNumberFormat="1" applyFont="1" applyFill="1" applyBorder="1" applyAlignment="1">
      <alignment horizontal="right" vertical="center" wrapText="1"/>
    </xf>
    <xf numFmtId="10" fontId="9" fillId="0" borderId="16" xfId="0" applyNumberFormat="1" applyFont="1" applyBorder="1" applyAlignment="1">
      <alignment horizontal="right" vertical="center" wrapText="1"/>
    </xf>
    <xf numFmtId="10" fontId="9" fillId="6" borderId="16" xfId="0" applyNumberFormat="1" applyFont="1" applyFill="1" applyBorder="1" applyAlignment="1">
      <alignment horizontal="right" vertical="center" wrapText="1"/>
    </xf>
    <xf numFmtId="10" fontId="16" fillId="8" borderId="21" xfId="0" applyNumberFormat="1" applyFont="1" applyFill="1" applyBorder="1" applyAlignment="1">
      <alignment horizontal="right" vertical="center" wrapText="1"/>
    </xf>
    <xf numFmtId="10" fontId="9" fillId="6" borderId="27" xfId="0" applyNumberFormat="1" applyFont="1" applyFill="1" applyBorder="1" applyAlignment="1">
      <alignment vertical="center" wrapText="1"/>
    </xf>
    <xf numFmtId="10" fontId="9" fillId="6" borderId="29" xfId="0" applyNumberFormat="1" applyFont="1" applyFill="1" applyBorder="1" applyAlignment="1">
      <alignment vertical="center" wrapText="1"/>
    </xf>
    <xf numFmtId="10" fontId="9" fillId="6" borderId="88" xfId="0" applyNumberFormat="1" applyFont="1" applyFill="1" applyBorder="1" applyAlignment="1">
      <alignment vertical="center" wrapText="1"/>
    </xf>
    <xf numFmtId="10" fontId="9" fillId="6" borderId="32" xfId="0" applyNumberFormat="1" applyFont="1" applyFill="1" applyBorder="1" applyAlignment="1">
      <alignment vertical="center" wrapText="1"/>
    </xf>
    <xf numFmtId="10" fontId="11" fillId="0" borderId="11" xfId="0" applyNumberFormat="1" applyFont="1" applyBorder="1" applyAlignment="1" applyProtection="1">
      <alignment vertical="center" wrapText="1"/>
      <protection locked="0"/>
    </xf>
    <xf numFmtId="10" fontId="5" fillId="0" borderId="49" xfId="0" applyNumberFormat="1" applyFont="1" applyBorder="1" applyAlignment="1">
      <alignment vertical="center" wrapText="1"/>
    </xf>
    <xf numFmtId="10" fontId="4" fillId="0" borderId="11" xfId="0" applyNumberFormat="1" applyFont="1" applyBorder="1" applyAlignment="1">
      <alignment vertical="center" wrapText="1"/>
    </xf>
    <xf numFmtId="49" fontId="9" fillId="0" borderId="76" xfId="0" applyNumberFormat="1" applyFont="1" applyBorder="1" applyAlignment="1">
      <alignment horizontal="left"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49" fontId="4" fillId="3" borderId="4"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0" fontId="27" fillId="16" borderId="29" xfId="0" applyFont="1" applyFill="1" applyBorder="1" applyAlignment="1">
      <alignment vertical="center"/>
    </xf>
    <xf numFmtId="17" fontId="5" fillId="14" borderId="57" xfId="0" applyNumberFormat="1" applyFont="1" applyFill="1" applyBorder="1" applyAlignment="1" applyProtection="1">
      <alignment horizontal="center" vertical="center" wrapText="1"/>
      <protection locked="0"/>
    </xf>
    <xf numFmtId="166" fontId="27" fillId="16" borderId="29" xfId="0" applyNumberFormat="1" applyFont="1" applyFill="1" applyBorder="1" applyAlignment="1">
      <alignment horizontal="center" vertical="center"/>
    </xf>
    <xf numFmtId="167" fontId="14" fillId="0" borderId="0" xfId="0" applyNumberFormat="1" applyFont="1"/>
    <xf numFmtId="0" fontId="29" fillId="0" borderId="0" xfId="0" applyFont="1" applyProtection="1"/>
    <xf numFmtId="0" fontId="29" fillId="0" borderId="0" xfId="0" applyFont="1" applyAlignment="1" applyProtection="1">
      <alignment horizontal="center"/>
    </xf>
    <xf numFmtId="0" fontId="30" fillId="18" borderId="29" xfId="0" applyFont="1" applyFill="1" applyBorder="1" applyAlignment="1" applyProtection="1">
      <alignment horizontal="center" vertical="center" wrapText="1"/>
    </xf>
    <xf numFmtId="0" fontId="29" fillId="0" borderId="29" xfId="0" applyFont="1" applyBorder="1" applyAlignment="1" applyProtection="1">
      <alignment horizontal="center" vertical="center"/>
    </xf>
    <xf numFmtId="0" fontId="29" fillId="0" borderId="29" xfId="0" applyFont="1" applyBorder="1" applyAlignment="1" applyProtection="1">
      <alignment horizontal="left" vertical="center" wrapText="1"/>
    </xf>
    <xf numFmtId="44" fontId="29" fillId="12" borderId="29" xfId="2" applyFont="1" applyFill="1" applyBorder="1" applyAlignment="1" applyProtection="1">
      <alignment horizontal="center" vertical="center"/>
      <protection locked="0"/>
    </xf>
    <xf numFmtId="44" fontId="29" fillId="0" borderId="29" xfId="2" applyFont="1" applyBorder="1" applyAlignment="1" applyProtection="1">
      <alignment horizontal="center" vertical="center"/>
    </xf>
    <xf numFmtId="0" fontId="31" fillId="0" borderId="29" xfId="0" applyFont="1" applyBorder="1" applyAlignment="1" applyProtection="1">
      <alignment horizontal="left" vertical="center" wrapText="1"/>
    </xf>
    <xf numFmtId="44" fontId="30" fillId="18" borderId="29" xfId="2" applyFont="1" applyFill="1" applyBorder="1" applyAlignment="1" applyProtection="1">
      <alignment horizontal="center" vertical="center"/>
    </xf>
    <xf numFmtId="44" fontId="29" fillId="18" borderId="29" xfId="2" applyFont="1" applyFill="1" applyBorder="1" applyAlignment="1" applyProtection="1">
      <alignment horizontal="center" vertical="center"/>
    </xf>
    <xf numFmtId="165" fontId="30" fillId="18" borderId="29" xfId="0" applyNumberFormat="1" applyFont="1" applyFill="1" applyBorder="1" applyProtection="1"/>
    <xf numFmtId="44" fontId="31" fillId="12" borderId="29" xfId="2" applyFont="1" applyFill="1" applyBorder="1" applyAlignment="1" applyProtection="1">
      <alignment horizontal="left" vertical="center" wrapText="1"/>
    </xf>
    <xf numFmtId="44" fontId="31" fillId="0" borderId="29" xfId="2" applyFont="1" applyBorder="1" applyAlignment="1" applyProtection="1">
      <alignment horizontal="left" vertical="center" wrapText="1"/>
    </xf>
    <xf numFmtId="168" fontId="31" fillId="12" borderId="29" xfId="0" applyNumberFormat="1" applyFont="1" applyFill="1" applyBorder="1" applyAlignment="1" applyProtection="1">
      <alignment horizontal="left" vertical="center" wrapText="1"/>
    </xf>
    <xf numFmtId="0" fontId="30" fillId="0" borderId="0" xfId="0" applyFont="1" applyAlignment="1" applyProtection="1"/>
    <xf numFmtId="0" fontId="30" fillId="18" borderId="117" xfId="0" applyFont="1" applyFill="1" applyBorder="1" applyAlignment="1" applyProtection="1"/>
    <xf numFmtId="49" fontId="30" fillId="18" borderId="55" xfId="0" applyNumberFormat="1" applyFont="1" applyFill="1" applyBorder="1" applyAlignment="1" applyProtection="1"/>
    <xf numFmtId="0" fontId="30" fillId="18" borderId="55" xfId="0" applyFont="1" applyFill="1" applyBorder="1" applyAlignment="1" applyProtection="1"/>
    <xf numFmtId="0" fontId="30" fillId="18" borderId="55" xfId="0" applyFont="1" applyFill="1" applyBorder="1" applyAlignment="1" applyProtection="1">
      <alignment horizontal="center"/>
    </xf>
    <xf numFmtId="0" fontId="29" fillId="0" borderId="29" xfId="0" applyFont="1" applyBorder="1" applyProtection="1"/>
    <xf numFmtId="44" fontId="29" fillId="17" borderId="117" xfId="2" applyFont="1" applyFill="1" applyBorder="1" applyAlignment="1" applyProtection="1">
      <alignment horizontal="right"/>
      <protection locked="0"/>
    </xf>
    <xf numFmtId="0" fontId="29" fillId="19" borderId="29" xfId="0" applyFont="1" applyFill="1" applyBorder="1" applyAlignment="1" applyProtection="1">
      <alignment wrapText="1"/>
    </xf>
    <xf numFmtId="2" fontId="29" fillId="12" borderId="29" xfId="0" applyNumberFormat="1" applyFont="1" applyFill="1" applyBorder="1" applyAlignment="1" applyProtection="1">
      <alignment horizontal="right"/>
      <protection locked="0"/>
    </xf>
    <xf numFmtId="0" fontId="29" fillId="0" borderId="29" xfId="0" applyFont="1" applyFill="1" applyBorder="1" applyAlignment="1" applyProtection="1">
      <alignment horizontal="right"/>
    </xf>
    <xf numFmtId="0" fontId="29" fillId="19" borderId="29" xfId="0" applyFont="1" applyFill="1" applyBorder="1" applyProtection="1"/>
    <xf numFmtId="0" fontId="29" fillId="12" borderId="29" xfId="0" applyFont="1" applyFill="1" applyBorder="1" applyAlignment="1" applyProtection="1">
      <alignment horizontal="right"/>
      <protection locked="0"/>
    </xf>
    <xf numFmtId="0" fontId="32" fillId="0" borderId="29" xfId="0" applyFont="1" applyBorder="1" applyAlignment="1" applyProtection="1">
      <alignment horizontal="right"/>
    </xf>
    <xf numFmtId="44" fontId="29" fillId="0" borderId="29" xfId="2" applyFont="1" applyBorder="1" applyProtection="1"/>
    <xf numFmtId="9" fontId="29" fillId="0" borderId="29" xfId="0" applyNumberFormat="1" applyFont="1" applyFill="1" applyBorder="1" applyProtection="1"/>
    <xf numFmtId="39" fontId="29" fillId="19" borderId="29" xfId="1" applyNumberFormat="1" applyFont="1" applyFill="1" applyBorder="1" applyAlignment="1" applyProtection="1">
      <alignment horizontal="right"/>
    </xf>
    <xf numFmtId="2" fontId="29" fillId="12" borderId="29" xfId="0" applyNumberFormat="1" applyFont="1" applyFill="1" applyBorder="1" applyAlignment="1" applyProtection="1">
      <alignment horizontal="right"/>
    </xf>
    <xf numFmtId="44" fontId="29" fillId="12" borderId="29" xfId="2" applyFont="1" applyFill="1" applyBorder="1" applyAlignment="1" applyProtection="1">
      <alignment horizontal="right"/>
      <protection locked="0"/>
    </xf>
    <xf numFmtId="0" fontId="30" fillId="18" borderId="29" xfId="0" applyFont="1" applyFill="1" applyBorder="1" applyProtection="1"/>
    <xf numFmtId="2" fontId="30" fillId="18" borderId="29" xfId="0" applyNumberFormat="1" applyFont="1" applyFill="1" applyBorder="1" applyProtection="1"/>
    <xf numFmtId="39" fontId="30" fillId="18" borderId="29" xfId="0" applyNumberFormat="1" applyFont="1" applyFill="1" applyBorder="1" applyAlignment="1" applyProtection="1">
      <alignment horizontal="right"/>
    </xf>
    <xf numFmtId="49" fontId="29" fillId="12" borderId="29" xfId="0" applyNumberFormat="1" applyFont="1" applyFill="1" applyBorder="1" applyAlignment="1" applyProtection="1">
      <alignment horizontal="right"/>
    </xf>
    <xf numFmtId="0" fontId="0" fillId="0" borderId="110" xfId="0" applyBorder="1"/>
    <xf numFmtId="168" fontId="0" fillId="0" borderId="110" xfId="0" applyNumberFormat="1" applyBorder="1"/>
    <xf numFmtId="0" fontId="0" fillId="0" borderId="109" xfId="0" applyBorder="1"/>
    <xf numFmtId="0" fontId="0" fillId="20" borderId="0" xfId="0" applyFill="1"/>
    <xf numFmtId="0" fontId="33" fillId="0" borderId="0" xfId="0" applyFont="1" applyBorder="1" applyAlignment="1"/>
    <xf numFmtId="0" fontId="33" fillId="0" borderId="112" xfId="0" applyFont="1" applyBorder="1" applyAlignment="1"/>
    <xf numFmtId="168" fontId="0" fillId="0" borderId="0" xfId="0" applyNumberFormat="1" applyBorder="1"/>
    <xf numFmtId="0" fontId="0" fillId="0" borderId="112" xfId="0" applyBorder="1" applyAlignment="1">
      <alignment horizontal="center" vertical="center" wrapText="1"/>
    </xf>
    <xf numFmtId="0" fontId="35" fillId="0" borderId="111" xfId="0" applyFont="1" applyBorder="1" applyAlignment="1">
      <alignment horizontal="left" vertical="center"/>
    </xf>
    <xf numFmtId="0" fontId="35" fillId="0" borderId="0" xfId="0" applyFont="1" applyBorder="1" applyAlignment="1">
      <alignment horizontal="left" vertical="center"/>
    </xf>
    <xf numFmtId="168" fontId="35" fillId="0" borderId="0" xfId="0" applyNumberFormat="1" applyFont="1" applyBorder="1" applyAlignment="1">
      <alignment horizontal="left" vertical="center"/>
    </xf>
    <xf numFmtId="0" fontId="0" fillId="0" borderId="0" xfId="0" applyBorder="1" applyAlignment="1">
      <alignment horizontal="left" vertical="center" wrapText="1"/>
    </xf>
    <xf numFmtId="168" fontId="0" fillId="0" borderId="0" xfId="0" applyNumberFormat="1" applyBorder="1" applyAlignment="1">
      <alignment horizontal="left" vertical="center" wrapText="1"/>
    </xf>
    <xf numFmtId="0" fontId="37" fillId="0" borderId="111" xfId="0" applyFont="1" applyBorder="1" applyAlignment="1">
      <alignment horizontal="left"/>
    </xf>
    <xf numFmtId="0" fontId="37" fillId="0" borderId="0" xfId="0" applyFont="1" applyBorder="1" applyAlignment="1">
      <alignment horizontal="left"/>
    </xf>
    <xf numFmtId="0" fontId="0" fillId="0" borderId="112" xfId="0" applyBorder="1" applyAlignment="1">
      <alignment horizontal="left" vertical="center" wrapText="1"/>
    </xf>
    <xf numFmtId="0" fontId="38" fillId="21" borderId="28" xfId="0" applyFont="1" applyFill="1" applyBorder="1" applyAlignment="1" applyProtection="1">
      <alignment horizontal="center" vertical="center" wrapText="1"/>
    </xf>
    <xf numFmtId="0" fontId="38" fillId="21" borderId="29" xfId="0" applyFont="1" applyFill="1" applyBorder="1" applyAlignment="1" applyProtection="1">
      <alignment horizontal="center" vertical="center" wrapText="1"/>
    </xf>
    <xf numFmtId="168" fontId="38" fillId="21" borderId="29" xfId="0" applyNumberFormat="1" applyFont="1" applyFill="1" applyBorder="1" applyAlignment="1" applyProtection="1">
      <alignment horizontal="center" vertical="center" wrapText="1"/>
    </xf>
    <xf numFmtId="0" fontId="38" fillId="21" borderId="30" xfId="0" applyFont="1" applyFill="1" applyBorder="1" applyAlignment="1" applyProtection="1">
      <alignment horizontal="center" vertical="center" wrapText="1"/>
    </xf>
    <xf numFmtId="7" fontId="38" fillId="5" borderId="30" xfId="0" applyNumberFormat="1" applyFont="1" applyFill="1" applyBorder="1" applyAlignment="1" applyProtection="1">
      <alignment horizontal="center" vertical="center" wrapText="1"/>
    </xf>
    <xf numFmtId="0" fontId="38" fillId="5" borderId="30" xfId="1" applyNumberFormat="1" applyFont="1" applyFill="1" applyBorder="1" applyAlignment="1" applyProtection="1">
      <alignment horizontal="center" vertical="center" wrapText="1"/>
    </xf>
    <xf numFmtId="0" fontId="38" fillId="5" borderId="28" xfId="0" applyFont="1" applyFill="1" applyBorder="1" applyAlignment="1" applyProtection="1">
      <alignment horizontal="center" vertical="center" wrapText="1"/>
    </xf>
    <xf numFmtId="0" fontId="38" fillId="5" borderId="29" xfId="1" applyNumberFormat="1" applyFont="1" applyFill="1" applyBorder="1" applyAlignment="1" applyProtection="1">
      <alignment horizontal="center" vertical="center" wrapText="1"/>
    </xf>
    <xf numFmtId="168" fontId="38" fillId="5" borderId="29" xfId="0" applyNumberFormat="1" applyFont="1" applyFill="1" applyBorder="1" applyAlignment="1" applyProtection="1">
      <alignment horizontal="center" vertical="center" wrapText="1"/>
    </xf>
    <xf numFmtId="4" fontId="0" fillId="20" borderId="0" xfId="0" applyNumberFormat="1" applyFill="1"/>
    <xf numFmtId="7" fontId="0" fillId="0" borderId="0" xfId="0" applyNumberFormat="1"/>
    <xf numFmtId="4" fontId="39" fillId="20" borderId="0" xfId="0" applyNumberFormat="1" applyFont="1" applyFill="1"/>
    <xf numFmtId="0" fontId="17" fillId="0" borderId="29" xfId="0" applyFont="1" applyBorder="1"/>
    <xf numFmtId="168" fontId="17" fillId="0" borderId="29" xfId="0" applyNumberFormat="1" applyFont="1" applyBorder="1"/>
    <xf numFmtId="7" fontId="38" fillId="5" borderId="29" xfId="0" applyNumberFormat="1" applyFont="1" applyFill="1" applyBorder="1" applyAlignment="1" applyProtection="1">
      <alignment horizontal="center" vertical="center" wrapText="1"/>
    </xf>
    <xf numFmtId="44" fontId="17" fillId="0" borderId="29" xfId="2" applyFont="1" applyBorder="1"/>
    <xf numFmtId="7" fontId="38" fillId="21" borderId="29" xfId="2" applyNumberFormat="1" applyFont="1" applyFill="1" applyBorder="1" applyAlignment="1" applyProtection="1">
      <alignment horizontal="left" vertical="center"/>
    </xf>
    <xf numFmtId="7" fontId="38" fillId="21" borderId="30" xfId="0" applyNumberFormat="1" applyFont="1" applyFill="1" applyBorder="1" applyAlignment="1" applyProtection="1">
      <alignment horizontal="center" vertical="center" wrapText="1"/>
    </xf>
    <xf numFmtId="0" fontId="17" fillId="0" borderId="111" xfId="0" applyFont="1" applyBorder="1"/>
    <xf numFmtId="0" fontId="0" fillId="0" borderId="111" xfId="0" applyBorder="1" applyAlignment="1">
      <alignment horizontal="left" vertical="center" wrapText="1"/>
    </xf>
    <xf numFmtId="0" fontId="0" fillId="0" borderId="0" xfId="0" applyBorder="1" applyAlignment="1">
      <alignment horizontal="left" wrapText="1"/>
    </xf>
    <xf numFmtId="0" fontId="0" fillId="0" borderId="0" xfId="0" applyBorder="1" applyAlignment="1">
      <alignment horizontal="center" vertical="center" wrapText="1"/>
    </xf>
    <xf numFmtId="0" fontId="0" fillId="0" borderId="0" xfId="0" applyBorder="1" applyAlignment="1">
      <alignment wrapText="1"/>
    </xf>
    <xf numFmtId="0" fontId="0" fillId="0" borderId="112" xfId="0" applyBorder="1" applyAlignment="1">
      <alignment wrapText="1"/>
    </xf>
    <xf numFmtId="168" fontId="0" fillId="0" borderId="0" xfId="0" applyNumberFormat="1"/>
    <xf numFmtId="0" fontId="29" fillId="0" borderId="117" xfId="0" applyFont="1" applyBorder="1" applyAlignment="1" applyProtection="1">
      <alignment horizontal="center" vertical="center"/>
    </xf>
    <xf numFmtId="0" fontId="31" fillId="0" borderId="54" xfId="0" applyFont="1" applyBorder="1" applyAlignment="1" applyProtection="1">
      <alignment horizontal="left" vertical="center" wrapText="1"/>
    </xf>
    <xf numFmtId="0" fontId="29" fillId="0" borderId="54" xfId="0" applyFont="1" applyBorder="1" applyAlignment="1" applyProtection="1">
      <alignment horizontal="center" vertical="center"/>
    </xf>
    <xf numFmtId="44" fontId="29" fillId="12" borderId="54" xfId="2" applyFont="1" applyFill="1" applyBorder="1" applyAlignment="1" applyProtection="1">
      <alignment horizontal="center" vertical="center"/>
      <protection locked="0"/>
    </xf>
    <xf numFmtId="0" fontId="29" fillId="0" borderId="54" xfId="0" applyFont="1" applyBorder="1" applyAlignment="1" applyProtection="1">
      <alignment horizontal="left" vertical="center" wrapText="1"/>
    </xf>
    <xf numFmtId="0" fontId="37" fillId="0" borderId="111" xfId="0" applyFont="1" applyBorder="1" applyAlignment="1">
      <alignment horizontal="left" vertical="center"/>
    </xf>
    <xf numFmtId="0" fontId="37" fillId="0" borderId="0" xfId="0" applyFont="1" applyBorder="1" applyAlignment="1">
      <alignment horizontal="left" vertical="center"/>
    </xf>
    <xf numFmtId="0" fontId="0" fillId="0" borderId="108" xfId="0" applyBorder="1" applyAlignment="1">
      <alignment horizontal="center"/>
    </xf>
    <xf numFmtId="0" fontId="0" fillId="0" borderId="111" xfId="0" applyBorder="1" applyAlignment="1">
      <alignment horizontal="center"/>
    </xf>
    <xf numFmtId="0" fontId="34" fillId="0" borderId="0" xfId="0" applyFont="1" applyBorder="1" applyAlignment="1">
      <alignment horizontal="center"/>
    </xf>
    <xf numFmtId="0" fontId="35" fillId="0" borderId="111" xfId="0" applyFont="1" applyBorder="1" applyAlignment="1">
      <alignment horizontal="left" vertical="center"/>
    </xf>
    <xf numFmtId="0" fontId="35" fillId="0" borderId="0" xfId="0" applyFont="1" applyBorder="1" applyAlignment="1">
      <alignment horizontal="left" vertical="center"/>
    </xf>
    <xf numFmtId="0" fontId="36" fillId="0" borderId="111" xfId="3" applyBorder="1" applyAlignment="1">
      <alignment horizontal="left" vertical="center"/>
    </xf>
    <xf numFmtId="0" fontId="36" fillId="0" borderId="0" xfId="3" applyBorder="1" applyAlignment="1">
      <alignment horizontal="left" vertical="center"/>
    </xf>
    <xf numFmtId="0" fontId="0" fillId="0" borderId="111" xfId="0" applyBorder="1" applyAlignment="1">
      <alignment horizontal="center" vertical="center" wrapText="1"/>
    </xf>
    <xf numFmtId="0" fontId="0" fillId="0" borderId="0" xfId="0" applyBorder="1" applyAlignment="1">
      <alignment horizontal="center" vertical="center" wrapText="1"/>
    </xf>
    <xf numFmtId="0" fontId="0" fillId="0" borderId="112" xfId="0" applyBorder="1" applyAlignment="1">
      <alignment horizontal="center" vertical="center" wrapText="1"/>
    </xf>
    <xf numFmtId="0" fontId="37" fillId="0" borderId="111" xfId="0" applyFont="1" applyBorder="1" applyAlignment="1">
      <alignment horizontal="left"/>
    </xf>
    <xf numFmtId="0" fontId="37" fillId="0" borderId="0" xfId="0" applyFont="1" applyBorder="1" applyAlignment="1">
      <alignment horizontal="left"/>
    </xf>
    <xf numFmtId="0" fontId="35" fillId="0" borderId="111" xfId="0" applyFont="1" applyBorder="1" applyAlignment="1">
      <alignment horizontal="left"/>
    </xf>
    <xf numFmtId="0" fontId="35" fillId="0" borderId="0" xfId="0" applyFont="1" applyBorder="1" applyAlignment="1">
      <alignment horizontal="left"/>
    </xf>
    <xf numFmtId="0" fontId="0" fillId="0" borderId="111" xfId="0" applyBorder="1" applyAlignment="1">
      <alignment horizontal="left"/>
    </xf>
    <xf numFmtId="0" fontId="0" fillId="0" borderId="0" xfId="0" applyBorder="1" applyAlignment="1">
      <alignment horizontal="left"/>
    </xf>
    <xf numFmtId="0" fontId="0" fillId="0" borderId="112" xfId="0" applyBorder="1" applyAlignment="1">
      <alignment horizontal="left"/>
    </xf>
    <xf numFmtId="0" fontId="0" fillId="0" borderId="111" xfId="0" applyBorder="1" applyAlignment="1">
      <alignment horizontal="left" wrapText="1"/>
    </xf>
    <xf numFmtId="0" fontId="0" fillId="0" borderId="0" xfId="0" applyBorder="1" applyAlignment="1">
      <alignment horizontal="left" wrapText="1"/>
    </xf>
    <xf numFmtId="0" fontId="0" fillId="0" borderId="112" xfId="0" applyBorder="1" applyAlignment="1">
      <alignment horizontal="left" wrapText="1"/>
    </xf>
    <xf numFmtId="0" fontId="0" fillId="0" borderId="113" xfId="0" applyBorder="1" applyAlignment="1">
      <alignment horizontal="left" wrapText="1"/>
    </xf>
    <xf numFmtId="0" fontId="0" fillId="0" borderId="53" xfId="0" applyBorder="1" applyAlignment="1">
      <alignment horizontal="left" wrapText="1"/>
    </xf>
    <xf numFmtId="0" fontId="0" fillId="0" borderId="114" xfId="0" applyBorder="1" applyAlignment="1">
      <alignment horizontal="left" wrapText="1"/>
    </xf>
    <xf numFmtId="0" fontId="38" fillId="21" borderId="120" xfId="0" applyFont="1" applyFill="1" applyBorder="1" applyAlignment="1" applyProtection="1">
      <alignment horizontal="center" vertical="center" wrapText="1"/>
    </xf>
    <xf numFmtId="0" fontId="38" fillId="21" borderId="54" xfId="0" applyFont="1" applyFill="1" applyBorder="1" applyAlignment="1" applyProtection="1">
      <alignment horizontal="center" vertical="center" wrapText="1"/>
    </xf>
    <xf numFmtId="0" fontId="38" fillId="21" borderId="55" xfId="0" applyFont="1" applyFill="1" applyBorder="1" applyAlignment="1" applyProtection="1">
      <alignment horizontal="center" vertical="center" wrapText="1"/>
    </xf>
    <xf numFmtId="0" fontId="0" fillId="0" borderId="111" xfId="0" applyBorder="1" applyAlignment="1">
      <alignment horizontal="left" vertical="top" wrapText="1"/>
    </xf>
    <xf numFmtId="0" fontId="0" fillId="0" borderId="0" xfId="0" applyBorder="1" applyAlignment="1">
      <alignment horizontal="left" vertical="top" wrapText="1"/>
    </xf>
    <xf numFmtId="0" fontId="0" fillId="0" borderId="112" xfId="0" applyBorder="1" applyAlignment="1">
      <alignment horizontal="left" vertical="top" wrapText="1"/>
    </xf>
    <xf numFmtId="0" fontId="17" fillId="0" borderId="111" xfId="0" applyFont="1" applyBorder="1" applyAlignment="1">
      <alignment horizontal="left" vertical="top" wrapText="1"/>
    </xf>
    <xf numFmtId="0" fontId="17" fillId="0" borderId="0" xfId="0" applyFont="1" applyBorder="1" applyAlignment="1">
      <alignment horizontal="left" vertical="top" wrapText="1"/>
    </xf>
    <xf numFmtId="0" fontId="0" fillId="0" borderId="111" xfId="0" applyBorder="1" applyAlignment="1">
      <alignment horizontal="left" vertical="center" wrapText="1"/>
    </xf>
    <xf numFmtId="0" fontId="0" fillId="0" borderId="0" xfId="0" applyBorder="1" applyAlignment="1">
      <alignment horizontal="left" vertical="center" wrapText="1"/>
    </xf>
    <xf numFmtId="0" fontId="0" fillId="0" borderId="112" xfId="0" applyBorder="1" applyAlignment="1">
      <alignment horizontal="left" vertical="center" wrapText="1"/>
    </xf>
    <xf numFmtId="0" fontId="4" fillId="0" borderId="61" xfId="0" applyFont="1" applyBorder="1" applyAlignment="1">
      <alignment horizontal="right" vertical="center" wrapText="1"/>
    </xf>
    <xf numFmtId="0" fontId="4" fillId="0" borderId="54" xfId="0" applyFont="1" applyBorder="1" applyAlignment="1">
      <alignment horizontal="right" vertical="center" wrapText="1"/>
    </xf>
    <xf numFmtId="0" fontId="4" fillId="0" borderId="55" xfId="0" applyFont="1" applyBorder="1" applyAlignment="1">
      <alignment horizontal="right" vertical="center" wrapText="1"/>
    </xf>
    <xf numFmtId="0" fontId="14" fillId="4" borderId="110" xfId="0" applyFont="1" applyFill="1" applyBorder="1" applyAlignment="1">
      <alignment horizontal="left" vertical="center"/>
    </xf>
    <xf numFmtId="49" fontId="4" fillId="8" borderId="22" xfId="0" applyNumberFormat="1" applyFont="1" applyFill="1" applyBorder="1" applyAlignment="1">
      <alignment horizontal="center" vertical="center"/>
    </xf>
    <xf numFmtId="49" fontId="4" fillId="8" borderId="25" xfId="0" applyNumberFormat="1" applyFont="1" applyFill="1" applyBorder="1" applyAlignment="1">
      <alignment horizontal="center" vertical="center"/>
    </xf>
    <xf numFmtId="49" fontId="4" fillId="8" borderId="23" xfId="0" applyNumberFormat="1" applyFont="1" applyFill="1" applyBorder="1" applyAlignment="1">
      <alignment horizontal="center" vertical="center"/>
    </xf>
    <xf numFmtId="49" fontId="5" fillId="8" borderId="110" xfId="0" applyNumberFormat="1" applyFont="1" applyFill="1" applyBorder="1" applyAlignment="1">
      <alignment horizontal="left" vertical="center"/>
    </xf>
    <xf numFmtId="49" fontId="4" fillId="2" borderId="118" xfId="0" applyNumberFormat="1" applyFont="1" applyFill="1" applyBorder="1" applyAlignment="1">
      <alignment horizontal="left" vertical="center"/>
    </xf>
    <xf numFmtId="49" fontId="4" fillId="2" borderId="51" xfId="0" applyNumberFormat="1" applyFont="1" applyFill="1" applyBorder="1" applyAlignment="1">
      <alignment horizontal="left" vertical="center"/>
    </xf>
    <xf numFmtId="49" fontId="4" fillId="3" borderId="51" xfId="0" applyNumberFormat="1" applyFont="1" applyFill="1" applyBorder="1" applyAlignment="1">
      <alignment horizontal="left" vertical="center"/>
    </xf>
    <xf numFmtId="49" fontId="4" fillId="3" borderId="52"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0" fontId="14" fillId="0" borderId="0" xfId="0" applyFont="1" applyAlignment="1">
      <alignment horizontal="left" vertical="center"/>
    </xf>
    <xf numFmtId="49" fontId="4" fillId="4" borderId="22" xfId="0" applyNumberFormat="1" applyFont="1" applyFill="1" applyBorder="1" applyAlignment="1">
      <alignment horizontal="center" vertical="center"/>
    </xf>
    <xf numFmtId="49" fontId="4" fillId="4" borderId="23" xfId="0" applyNumberFormat="1" applyFont="1" applyFill="1" applyBorder="1" applyAlignment="1">
      <alignment horizontal="center" vertical="center"/>
    </xf>
    <xf numFmtId="49" fontId="24" fillId="8" borderId="110" xfId="0" applyNumberFormat="1" applyFont="1" applyFill="1" applyBorder="1" applyAlignment="1">
      <alignment horizontal="left" vertical="center"/>
    </xf>
    <xf numFmtId="49" fontId="24" fillId="8" borderId="0" xfId="0" applyNumberFormat="1" applyFont="1" applyFill="1" applyBorder="1" applyAlignment="1">
      <alignment horizontal="left" vertical="center"/>
    </xf>
    <xf numFmtId="49" fontId="16" fillId="2" borderId="22" xfId="0" applyNumberFormat="1" applyFont="1" applyFill="1" applyBorder="1" applyAlignment="1">
      <alignment horizontal="left" vertical="center"/>
    </xf>
    <xf numFmtId="49" fontId="16" fillId="2" borderId="25" xfId="0" applyNumberFormat="1" applyFont="1" applyFill="1" applyBorder="1" applyAlignment="1">
      <alignment horizontal="left" vertical="center"/>
    </xf>
    <xf numFmtId="49" fontId="16" fillId="2" borderId="24" xfId="0" applyNumberFormat="1" applyFont="1" applyFill="1" applyBorder="1" applyAlignment="1">
      <alignment horizontal="left" vertical="center"/>
    </xf>
    <xf numFmtId="49" fontId="4" fillId="2" borderId="22" xfId="0" applyNumberFormat="1" applyFont="1" applyFill="1" applyBorder="1" applyAlignment="1">
      <alignment horizontal="left" vertical="center"/>
    </xf>
    <xf numFmtId="49" fontId="4" fillId="2" borderId="25"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0" fontId="4" fillId="0" borderId="0" xfId="0" applyFont="1" applyAlignment="1">
      <alignment horizontal="center" vertical="center"/>
    </xf>
    <xf numFmtId="0" fontId="4" fillId="0" borderId="59" xfId="0" applyFont="1" applyBorder="1" applyAlignment="1">
      <alignment horizontal="right" vertical="center" wrapText="1"/>
    </xf>
    <xf numFmtId="0" fontId="4" fillId="0" borderId="60" xfId="0" applyFont="1" applyBorder="1" applyAlignment="1">
      <alignment horizontal="right" vertical="center" wrapText="1"/>
    </xf>
    <xf numFmtId="0" fontId="4" fillId="0" borderId="56" xfId="0" applyFont="1" applyBorder="1" applyAlignment="1">
      <alignment horizontal="right" vertical="center" wrapText="1"/>
    </xf>
    <xf numFmtId="0" fontId="4" fillId="0" borderId="57" xfId="0" applyFont="1" applyBorder="1" applyAlignment="1">
      <alignment horizontal="right" vertical="center" wrapText="1"/>
    </xf>
    <xf numFmtId="0" fontId="4" fillId="0" borderId="62" xfId="0" applyFont="1" applyBorder="1" applyAlignment="1">
      <alignment horizontal="right" vertical="center" wrapText="1"/>
    </xf>
    <xf numFmtId="0" fontId="4" fillId="0" borderId="63" xfId="0" applyFont="1" applyBorder="1" applyAlignment="1">
      <alignment horizontal="right" vertical="center" wrapText="1"/>
    </xf>
    <xf numFmtId="0" fontId="4" fillId="0" borderId="58" xfId="0" applyFont="1" applyBorder="1" applyAlignment="1">
      <alignment horizontal="right"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5" xfId="0" applyFont="1" applyBorder="1" applyAlignment="1">
      <alignment horizontal="right" vertical="center" wrapText="1"/>
    </xf>
    <xf numFmtId="0" fontId="4" fillId="0" borderId="53" xfId="0" applyFont="1" applyBorder="1" applyAlignment="1">
      <alignment horizontal="right" vertical="center" wrapText="1"/>
    </xf>
    <xf numFmtId="0" fontId="4" fillId="0" borderId="64" xfId="0" applyFont="1" applyBorder="1" applyAlignment="1">
      <alignment horizontal="righ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7" fillId="2" borderId="25" xfId="0" applyFont="1" applyFill="1" applyBorder="1" applyAlignment="1">
      <alignment horizontal="left" vertical="center" wrapText="1"/>
    </xf>
    <xf numFmtId="0" fontId="7" fillId="2" borderId="24" xfId="0" applyFont="1" applyFill="1" applyBorder="1" applyAlignment="1">
      <alignment horizontal="left" vertical="center" wrapText="1"/>
    </xf>
    <xf numFmtId="49" fontId="4" fillId="7" borderId="22" xfId="0" applyNumberFormat="1" applyFont="1" applyFill="1" applyBorder="1" applyAlignment="1">
      <alignment horizontal="left" vertical="center"/>
    </xf>
    <xf numFmtId="49" fontId="4" fillId="7" borderId="25" xfId="0" applyNumberFormat="1" applyFont="1" applyFill="1" applyBorder="1" applyAlignment="1">
      <alignment horizontal="left" vertical="center"/>
    </xf>
    <xf numFmtId="49" fontId="4" fillId="7" borderId="23" xfId="0" applyNumberFormat="1" applyFont="1" applyFill="1" applyBorder="1" applyAlignment="1">
      <alignment horizontal="left" vertical="center"/>
    </xf>
    <xf numFmtId="0" fontId="4" fillId="0" borderId="69" xfId="0" applyFont="1" applyBorder="1" applyAlignment="1">
      <alignment horizontal="right" vertical="center" wrapText="1"/>
    </xf>
    <xf numFmtId="0" fontId="4" fillId="0" borderId="68" xfId="0" applyFont="1" applyBorder="1" applyAlignment="1">
      <alignment horizontal="right" vertical="center" wrapText="1"/>
    </xf>
    <xf numFmtId="0" fontId="4" fillId="14" borderId="61" xfId="0" applyFont="1" applyFill="1" applyBorder="1" applyAlignment="1">
      <alignment horizontal="right" vertical="center" wrapText="1"/>
    </xf>
    <xf numFmtId="0" fontId="4" fillId="14" borderId="54" xfId="0" applyFont="1" applyFill="1" applyBorder="1" applyAlignment="1">
      <alignment horizontal="right" vertical="center" wrapText="1"/>
    </xf>
    <xf numFmtId="0" fontId="4" fillId="14" borderId="55" xfId="0" applyFont="1" applyFill="1" applyBorder="1" applyAlignment="1">
      <alignment horizontal="right" vertical="center" wrapText="1"/>
    </xf>
    <xf numFmtId="0" fontId="30" fillId="11" borderId="29" xfId="0" applyFont="1" applyFill="1" applyBorder="1" applyAlignment="1" applyProtection="1">
      <alignment horizontal="center"/>
    </xf>
    <xf numFmtId="0" fontId="28" fillId="18" borderId="0" xfId="0" applyFont="1" applyFill="1" applyAlignment="1" applyProtection="1">
      <alignment horizontal="center"/>
    </xf>
    <xf numFmtId="0" fontId="30" fillId="15" borderId="117" xfId="0" applyFont="1" applyFill="1" applyBorder="1" applyAlignment="1" applyProtection="1">
      <alignment horizontal="center" wrapText="1"/>
    </xf>
    <xf numFmtId="0" fontId="30" fillId="15" borderId="54" xfId="0" applyFont="1" applyFill="1" applyBorder="1" applyAlignment="1" applyProtection="1">
      <alignment horizontal="center" wrapText="1"/>
    </xf>
    <xf numFmtId="0" fontId="0" fillId="0" borderId="0" xfId="0" applyAlignment="1">
      <alignment horizontal="center"/>
    </xf>
    <xf numFmtId="0" fontId="30" fillId="18" borderId="117" xfId="0" applyFont="1" applyFill="1" applyBorder="1" applyAlignment="1" applyProtection="1">
      <alignment horizontal="center"/>
    </xf>
    <xf numFmtId="0" fontId="30" fillId="18" borderId="54" xfId="0" applyFont="1" applyFill="1" applyBorder="1" applyAlignment="1" applyProtection="1">
      <alignment horizontal="center"/>
    </xf>
    <xf numFmtId="0" fontId="30" fillId="18" borderId="55" xfId="0" applyFont="1" applyFill="1" applyBorder="1" applyAlignment="1" applyProtection="1">
      <alignment horizontal="center"/>
    </xf>
    <xf numFmtId="0" fontId="30" fillId="0" borderId="0" xfId="0" applyFont="1" applyAlignment="1" applyProtection="1">
      <alignment horizontal="center"/>
    </xf>
    <xf numFmtId="0" fontId="2" fillId="0" borderId="22" xfId="0" applyFont="1" applyBorder="1" applyAlignment="1">
      <alignment horizontal="left" vertical="center" wrapText="1"/>
    </xf>
    <xf numFmtId="0" fontId="2" fillId="0" borderId="25" xfId="0" applyFont="1" applyBorder="1" applyAlignment="1">
      <alignment horizontal="left" vertical="center" wrapText="1"/>
    </xf>
    <xf numFmtId="0" fontId="2" fillId="0" borderId="23" xfId="0" applyFont="1" applyBorder="1" applyAlignment="1">
      <alignment horizontal="left" vertical="center" wrapText="1"/>
    </xf>
    <xf numFmtId="0" fontId="1" fillId="9" borderId="22" xfId="0" applyFont="1" applyFill="1" applyBorder="1" applyAlignment="1">
      <alignment horizontal="center" vertical="center"/>
    </xf>
    <xf numFmtId="0" fontId="1" fillId="9" borderId="25"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6" xfId="0" applyFont="1" applyFill="1" applyBorder="1" applyAlignment="1">
      <alignment horizontal="center" vertical="center" textRotation="90"/>
    </xf>
    <xf numFmtId="0" fontId="1" fillId="9" borderId="28" xfId="0" applyFont="1" applyFill="1" applyBorder="1" applyAlignment="1">
      <alignment horizontal="center" vertical="center" textRotation="90"/>
    </xf>
    <xf numFmtId="0" fontId="1" fillId="9" borderId="31" xfId="0" applyFont="1" applyFill="1" applyBorder="1" applyAlignment="1">
      <alignment horizontal="center" vertical="center" textRotation="90"/>
    </xf>
    <xf numFmtId="0" fontId="1" fillId="9" borderId="27" xfId="0" applyFont="1" applyFill="1" applyBorder="1" applyAlignment="1">
      <alignment horizontal="center" vertical="center" wrapText="1"/>
    </xf>
    <xf numFmtId="0" fontId="1" fillId="9" borderId="29" xfId="0" applyFont="1" applyFill="1" applyBorder="1" applyAlignment="1">
      <alignment horizontal="center" vertical="center"/>
    </xf>
    <xf numFmtId="0" fontId="1" fillId="9" borderId="32" xfId="0" applyFont="1" applyFill="1" applyBorder="1" applyAlignment="1">
      <alignment horizontal="center" vertical="center"/>
    </xf>
    <xf numFmtId="0" fontId="1" fillId="9" borderId="27" xfId="0" applyFont="1" applyFill="1" applyBorder="1" applyAlignment="1">
      <alignment horizontal="center" vertical="center" textRotation="90"/>
    </xf>
    <xf numFmtId="0" fontId="1" fillId="9" borderId="29" xfId="0" applyFont="1" applyFill="1" applyBorder="1" applyAlignment="1">
      <alignment horizontal="center" vertical="center" textRotation="90"/>
    </xf>
    <xf numFmtId="0" fontId="1" fillId="9" borderId="32" xfId="0" applyFont="1" applyFill="1" applyBorder="1" applyAlignment="1">
      <alignment horizontal="center" vertical="center" textRotation="90"/>
    </xf>
    <xf numFmtId="0" fontId="1" fillId="9" borderId="104" xfId="0" applyFont="1" applyFill="1" applyBorder="1" applyAlignment="1">
      <alignment horizontal="center" vertical="center" textRotation="90"/>
    </xf>
    <xf numFmtId="0" fontId="1" fillId="9" borderId="30" xfId="0" applyFont="1" applyFill="1" applyBorder="1" applyAlignment="1">
      <alignment horizontal="center" vertical="center" textRotation="90"/>
    </xf>
    <xf numFmtId="0" fontId="1" fillId="9" borderId="105" xfId="0" applyFont="1" applyFill="1" applyBorder="1" applyAlignment="1">
      <alignment horizontal="center" vertical="center" textRotation="90"/>
    </xf>
    <xf numFmtId="0" fontId="2" fillId="9" borderId="39" xfId="0" applyFont="1" applyFill="1" applyBorder="1" applyAlignment="1">
      <alignment horizontal="center"/>
    </xf>
    <xf numFmtId="0" fontId="2" fillId="9" borderId="40" xfId="0" applyFont="1" applyFill="1" applyBorder="1" applyAlignment="1">
      <alignment horizontal="center"/>
    </xf>
    <xf numFmtId="0" fontId="2" fillId="9" borderId="41" xfId="0" applyFont="1" applyFill="1" applyBorder="1" applyAlignment="1">
      <alignment horizontal="center"/>
    </xf>
    <xf numFmtId="0" fontId="1" fillId="9" borderId="39" xfId="0" applyFont="1" applyFill="1" applyBorder="1" applyAlignment="1">
      <alignment horizontal="center" vertical="center"/>
    </xf>
    <xf numFmtId="0" fontId="1" fillId="9" borderId="41" xfId="0" applyFont="1" applyFill="1" applyBorder="1" applyAlignment="1">
      <alignment horizontal="center" vertical="center"/>
    </xf>
    <xf numFmtId="0" fontId="1" fillId="9" borderId="90" xfId="0" applyFont="1" applyFill="1" applyBorder="1" applyAlignment="1">
      <alignment horizontal="center" vertical="center" wrapText="1"/>
    </xf>
    <xf numFmtId="0" fontId="1" fillId="9" borderId="106" xfId="0" applyFont="1" applyFill="1" applyBorder="1" applyAlignment="1">
      <alignment horizontal="center" vertical="center" wrapText="1"/>
    </xf>
    <xf numFmtId="0" fontId="1" fillId="9" borderId="91" xfId="0" applyFont="1" applyFill="1" applyBorder="1" applyAlignment="1">
      <alignment horizontal="center" vertical="center" wrapText="1"/>
    </xf>
    <xf numFmtId="0" fontId="1" fillId="9" borderId="107" xfId="0" applyFont="1" applyFill="1" applyBorder="1" applyAlignment="1">
      <alignment horizontal="center" vertical="center" wrapText="1"/>
    </xf>
    <xf numFmtId="0" fontId="2" fillId="0" borderId="108"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22" xfId="0" applyFont="1" applyBorder="1" applyAlignment="1">
      <alignment horizontal="left" vertical="top" wrapText="1"/>
    </xf>
    <xf numFmtId="0" fontId="2" fillId="0" borderId="25" xfId="0" applyFont="1" applyBorder="1" applyAlignment="1">
      <alignment horizontal="left" vertical="top" wrapText="1"/>
    </xf>
    <xf numFmtId="0" fontId="2" fillId="0" borderId="23" xfId="0" applyFont="1" applyBorder="1" applyAlignment="1">
      <alignment horizontal="left" vertical="top" wrapText="1"/>
    </xf>
    <xf numFmtId="0" fontId="1" fillId="9" borderId="29" xfId="0" applyFont="1" applyFill="1" applyBorder="1" applyAlignment="1">
      <alignment horizontal="center" vertical="center" wrapText="1"/>
    </xf>
    <xf numFmtId="0" fontId="1" fillId="9" borderId="32" xfId="0" applyFont="1" applyFill="1" applyBorder="1" applyAlignment="1">
      <alignment horizontal="center" vertical="center" wrapText="1"/>
    </xf>
    <xf numFmtId="0" fontId="2" fillId="9" borderId="27" xfId="0" applyFont="1" applyFill="1" applyBorder="1" applyAlignment="1">
      <alignment horizontal="center"/>
    </xf>
    <xf numFmtId="0" fontId="1" fillId="9" borderId="27" xfId="0" applyFont="1" applyFill="1" applyBorder="1" applyAlignment="1">
      <alignment horizontal="center" vertical="center"/>
    </xf>
    <xf numFmtId="0" fontId="1" fillId="9" borderId="104" xfId="0" applyFont="1" applyFill="1" applyBorder="1" applyAlignment="1">
      <alignment horizontal="center" vertical="center"/>
    </xf>
    <xf numFmtId="0" fontId="1" fillId="9" borderId="30" xfId="0" applyFont="1" applyFill="1" applyBorder="1" applyAlignment="1">
      <alignment horizontal="center" vertical="center" wrapText="1"/>
    </xf>
    <xf numFmtId="0" fontId="1" fillId="9" borderId="105" xfId="0" applyFont="1" applyFill="1" applyBorder="1" applyAlignment="1">
      <alignment horizontal="center" vertical="center" wrapText="1"/>
    </xf>
  </cellXfs>
  <cellStyles count="4">
    <cellStyle name="Hiperlink" xfId="3" builtinId="8"/>
    <cellStyle name="Moeda" xfId="2" builtinId="4"/>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25400</xdr:rowOff>
    </xdr:from>
    <xdr:to>
      <xdr:col>0</xdr:col>
      <xdr:colOff>1635125</xdr:colOff>
      <xdr:row>2</xdr:row>
      <xdr:rowOff>215900</xdr:rowOff>
    </xdr:to>
    <xdr:pic>
      <xdr:nvPicPr>
        <xdr:cNvPr id="2" name="Imagem 1"/>
        <xdr:cNvPicPr>
          <a:picLocks noChangeAspect="1"/>
        </xdr:cNvPicPr>
      </xdr:nvPicPr>
      <xdr:blipFill>
        <a:blip xmlns:r="http://schemas.openxmlformats.org/officeDocument/2006/relationships" r:embed="rId1"/>
        <a:stretch>
          <a:fillRect/>
        </a:stretch>
      </xdr:blipFill>
      <xdr:spPr>
        <a:xfrm>
          <a:off x="47625" y="25400"/>
          <a:ext cx="1587500" cy="1028700"/>
        </a:xfrm>
        <a:prstGeom prst="rect">
          <a:avLst/>
        </a:prstGeom>
      </xdr:spPr>
    </xdr:pic>
    <xdr:clientData/>
  </xdr:twoCellAnchor>
  <xdr:twoCellAnchor editAs="oneCell">
    <xdr:from>
      <xdr:col>0</xdr:col>
      <xdr:colOff>1279525</xdr:colOff>
      <xdr:row>44</xdr:row>
      <xdr:rowOff>184150</xdr:rowOff>
    </xdr:from>
    <xdr:to>
      <xdr:col>4</xdr:col>
      <xdr:colOff>231775</xdr:colOff>
      <xdr:row>46</xdr:row>
      <xdr:rowOff>212876</xdr:rowOff>
    </xdr:to>
    <xdr:pic>
      <xdr:nvPicPr>
        <xdr:cNvPr id="3" name="Imagem 2"/>
        <xdr:cNvPicPr>
          <a:picLocks noChangeAspect="1"/>
        </xdr:cNvPicPr>
      </xdr:nvPicPr>
      <xdr:blipFill>
        <a:blip xmlns:r="http://schemas.openxmlformats.org/officeDocument/2006/relationships" r:embed="rId2"/>
        <a:stretch>
          <a:fillRect/>
        </a:stretch>
      </xdr:blipFill>
      <xdr:spPr>
        <a:xfrm>
          <a:off x="1279525" y="15986125"/>
          <a:ext cx="3981450" cy="866926"/>
        </a:xfrm>
        <a:prstGeom prst="rect">
          <a:avLst/>
        </a:prstGeom>
      </xdr:spPr>
    </xdr:pic>
    <xdr:clientData/>
  </xdr:twoCellAnchor>
  <xdr:twoCellAnchor editAs="oneCell">
    <xdr:from>
      <xdr:col>0</xdr:col>
      <xdr:colOff>1212850</xdr:colOff>
      <xdr:row>29</xdr:row>
      <xdr:rowOff>15875</xdr:rowOff>
    </xdr:from>
    <xdr:to>
      <xdr:col>4</xdr:col>
      <xdr:colOff>383648</xdr:colOff>
      <xdr:row>34</xdr:row>
      <xdr:rowOff>12586</xdr:rowOff>
    </xdr:to>
    <xdr:pic>
      <xdr:nvPicPr>
        <xdr:cNvPr id="4" name="Imagem 3"/>
        <xdr:cNvPicPr>
          <a:picLocks noChangeAspect="1"/>
        </xdr:cNvPicPr>
      </xdr:nvPicPr>
      <xdr:blipFill>
        <a:blip xmlns:r="http://schemas.openxmlformats.org/officeDocument/2006/relationships" r:embed="rId2"/>
        <a:stretch>
          <a:fillRect/>
        </a:stretch>
      </xdr:blipFill>
      <xdr:spPr>
        <a:xfrm>
          <a:off x="1212850" y="11026775"/>
          <a:ext cx="4199998" cy="9015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CITA&#199;&#213;ES%20E%20CONTRATOS/Marleide/1.%20Licita&#231;&#245;es/2020/8.%20Agosto/18.08%20ADASA%20TOPISSIMO/Planilha%20de%20Custos%20-%20ADAS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ria "/>
      <sheetName val="RESUMO DA PROPOSTA "/>
      <sheetName val="ASS. ADM SENIOR"/>
      <sheetName val="ASS ADM PLENO"/>
      <sheetName val="ASS ADM"/>
      <sheetName val="SECRET. EXECUTIVO"/>
      <sheetName val="TEC. SECRETARIADO"/>
      <sheetName val="MOTORISTA"/>
      <sheetName val="RECEPCIONISTA"/>
      <sheetName val="AUX DE MANUTENÇÃO"/>
      <sheetName val="ENCARREGADO GERAL"/>
      <sheetName val="Uniforme + Transport. + V. Alim"/>
      <sheetName val="MEMORIA DE ENCARGOS"/>
    </sheetNames>
    <sheetDataSet>
      <sheetData sheetId="0" refreshError="1"/>
      <sheetData sheetId="1" refreshError="1"/>
      <sheetData sheetId="2">
        <row r="16">
          <cell r="A16" t="str">
            <v>ASSISTENTE ADMINISTRATIVO SENIOR</v>
          </cell>
          <cell r="B16">
            <v>0</v>
          </cell>
          <cell r="C16">
            <v>0</v>
          </cell>
          <cell r="D16">
            <v>0</v>
          </cell>
        </row>
      </sheetData>
      <sheetData sheetId="3">
        <row r="16">
          <cell r="A16" t="str">
            <v>ASSISTENTE ADMINISTRATIVO PLENO</v>
          </cell>
          <cell r="B16">
            <v>0</v>
          </cell>
          <cell r="C16">
            <v>0</v>
          </cell>
          <cell r="D16">
            <v>0</v>
          </cell>
        </row>
      </sheetData>
      <sheetData sheetId="4">
        <row r="16">
          <cell r="A16" t="str">
            <v xml:space="preserve">ASSISTENTE ADMINISTRATIVO </v>
          </cell>
          <cell r="B16">
            <v>0</v>
          </cell>
          <cell r="C16">
            <v>0</v>
          </cell>
          <cell r="D16">
            <v>0</v>
          </cell>
        </row>
      </sheetData>
      <sheetData sheetId="5">
        <row r="16">
          <cell r="A16" t="str">
            <v>SECRETARIO EXECUTIVO</v>
          </cell>
          <cell r="B16">
            <v>0</v>
          </cell>
          <cell r="C16">
            <v>0</v>
          </cell>
          <cell r="D16">
            <v>0</v>
          </cell>
        </row>
      </sheetData>
      <sheetData sheetId="6">
        <row r="16">
          <cell r="A16" t="str">
            <v xml:space="preserve">TECNICO SECRETARIADO </v>
          </cell>
          <cell r="B16">
            <v>0</v>
          </cell>
          <cell r="C16">
            <v>0</v>
          </cell>
          <cell r="D16">
            <v>0</v>
          </cell>
        </row>
      </sheetData>
      <sheetData sheetId="7">
        <row r="16">
          <cell r="A16" t="str">
            <v>MOTORISTA DE VEICULO PESADO</v>
          </cell>
        </row>
      </sheetData>
      <sheetData sheetId="8">
        <row r="16">
          <cell r="A16" t="str">
            <v>RECEPCIONISTA</v>
          </cell>
        </row>
      </sheetData>
      <sheetData sheetId="9">
        <row r="16">
          <cell r="A16" t="str">
            <v>AUXILIAR DE MANUTENÇÃO</v>
          </cell>
          <cell r="B16">
            <v>0</v>
          </cell>
          <cell r="C16">
            <v>0</v>
          </cell>
          <cell r="D16">
            <v>0</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ontato@sagaservicosbsb.com.br"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topLeftCell="A18" workbookViewId="0">
      <selection activeCell="E26" sqref="E26"/>
    </sheetView>
  </sheetViews>
  <sheetFormatPr defaultRowHeight="33" customHeight="1"/>
  <cols>
    <col min="1" max="1" width="27.28515625" customWidth="1"/>
    <col min="2" max="2" width="10.7109375" customWidth="1"/>
    <col min="3" max="3" width="18.7109375" style="356" customWidth="1"/>
    <col min="4" max="4" width="18.7109375" customWidth="1"/>
    <col min="5" max="5" width="27.28515625" customWidth="1"/>
    <col min="6" max="6" width="36.85546875" style="319" customWidth="1"/>
    <col min="7" max="7" width="17.85546875" customWidth="1"/>
    <col min="8" max="8" width="10.7109375" bestFit="1" customWidth="1"/>
  </cols>
  <sheetData>
    <row r="1" spans="1:5" ht="33" customHeight="1">
      <c r="A1" s="364"/>
      <c r="B1" s="316"/>
      <c r="C1" s="317"/>
      <c r="D1" s="316"/>
      <c r="E1" s="318"/>
    </row>
    <row r="2" spans="1:5" ht="33" customHeight="1">
      <c r="A2" s="365"/>
      <c r="B2" s="320"/>
      <c r="C2" s="366" t="s">
        <v>244</v>
      </c>
      <c r="D2" s="366"/>
      <c r="E2" s="321"/>
    </row>
    <row r="3" spans="1:5" ht="33" customHeight="1">
      <c r="A3" s="365"/>
      <c r="B3" s="86"/>
      <c r="C3" s="322"/>
      <c r="D3" s="86"/>
      <c r="E3" s="87"/>
    </row>
    <row r="4" spans="1:5" ht="23.25" customHeight="1">
      <c r="A4" s="367" t="s">
        <v>245</v>
      </c>
      <c r="B4" s="368"/>
      <c r="C4" s="368"/>
      <c r="D4" s="368"/>
      <c r="E4" s="323"/>
    </row>
    <row r="5" spans="1:5" ht="23.25" customHeight="1">
      <c r="A5" s="367" t="s">
        <v>246</v>
      </c>
      <c r="B5" s="368"/>
      <c r="C5" s="368"/>
      <c r="D5" s="368"/>
      <c r="E5" s="323"/>
    </row>
    <row r="6" spans="1:5" ht="23.25" customHeight="1">
      <c r="A6" s="324" t="s">
        <v>247</v>
      </c>
      <c r="B6" s="325"/>
      <c r="C6" s="326"/>
      <c r="D6" s="325"/>
      <c r="E6" s="323"/>
    </row>
    <row r="7" spans="1:5" ht="23.25" customHeight="1">
      <c r="A7" s="324" t="s">
        <v>248</v>
      </c>
      <c r="B7" s="327"/>
      <c r="C7" s="328"/>
      <c r="D7" s="327"/>
      <c r="E7" s="323"/>
    </row>
    <row r="8" spans="1:5" ht="20.25" customHeight="1">
      <c r="A8" s="369" t="s">
        <v>249</v>
      </c>
      <c r="B8" s="370"/>
      <c r="C8" s="370"/>
      <c r="D8" s="370"/>
      <c r="E8" s="323"/>
    </row>
    <row r="9" spans="1:5" ht="20.25" customHeight="1">
      <c r="A9" s="362" t="s">
        <v>250</v>
      </c>
      <c r="B9" s="363"/>
      <c r="C9" s="363"/>
      <c r="D9" s="363"/>
      <c r="E9" s="323"/>
    </row>
    <row r="10" spans="1:5" ht="20.25" customHeight="1">
      <c r="A10" s="374" t="s">
        <v>251</v>
      </c>
      <c r="B10" s="375"/>
      <c r="C10" s="375"/>
      <c r="D10" s="375"/>
      <c r="E10" s="323"/>
    </row>
    <row r="11" spans="1:5" ht="20.25" customHeight="1">
      <c r="A11" s="329"/>
      <c r="B11" s="330"/>
      <c r="C11" s="330"/>
      <c r="D11" s="330"/>
      <c r="E11" s="323"/>
    </row>
    <row r="12" spans="1:5" ht="33" customHeight="1">
      <c r="A12" s="376" t="s">
        <v>252</v>
      </c>
      <c r="B12" s="377"/>
      <c r="C12" s="377"/>
      <c r="D12" s="377"/>
      <c r="E12" s="331"/>
    </row>
    <row r="13" spans="1:5" ht="33" customHeight="1">
      <c r="A13" s="378" t="s">
        <v>253</v>
      </c>
      <c r="B13" s="379"/>
      <c r="C13" s="379"/>
      <c r="D13" s="379"/>
      <c r="E13" s="380"/>
    </row>
    <row r="14" spans="1:5" ht="33" customHeight="1">
      <c r="A14" s="381" t="s">
        <v>254</v>
      </c>
      <c r="B14" s="382"/>
      <c r="C14" s="382"/>
      <c r="D14" s="382"/>
      <c r="E14" s="383"/>
    </row>
    <row r="15" spans="1:5" ht="33" customHeight="1">
      <c r="A15" s="384"/>
      <c r="B15" s="385"/>
      <c r="C15" s="385"/>
      <c r="D15" s="385"/>
      <c r="E15" s="386"/>
    </row>
    <row r="16" spans="1:5" ht="33" customHeight="1">
      <c r="A16" s="332" t="s">
        <v>255</v>
      </c>
      <c r="B16" s="333" t="s">
        <v>256</v>
      </c>
      <c r="C16" s="334" t="s">
        <v>257</v>
      </c>
      <c r="D16" s="333" t="s">
        <v>258</v>
      </c>
      <c r="E16" s="335" t="s">
        <v>259</v>
      </c>
    </row>
    <row r="17" spans="1:7" ht="33" customHeight="1">
      <c r="A17" s="336" t="str">
        <f>'[1]ASS. ADM SENIOR'!A16:D16</f>
        <v>ASSISTENTE ADMINISTRATIVO SENIOR</v>
      </c>
      <c r="B17" s="337">
        <v>10</v>
      </c>
      <c r="C17" s="336">
        <f>'ASS SENIOR '!D147</f>
        <v>18032.236739244541</v>
      </c>
      <c r="D17" s="336">
        <f>C17*B17</f>
        <v>180322.36739244542</v>
      </c>
      <c r="E17" s="336">
        <f>D17*12</f>
        <v>2163868.4087093449</v>
      </c>
    </row>
    <row r="18" spans="1:7" ht="33" customHeight="1">
      <c r="A18" s="336" t="str">
        <f>'[1]ASS ADM PLENO'!A16:D16</f>
        <v>ASSISTENTE ADMINISTRATIVO PLENO</v>
      </c>
      <c r="B18" s="337">
        <v>21</v>
      </c>
      <c r="C18" s="336">
        <f>'ASS PLENO'!D147</f>
        <v>10188.577866569423</v>
      </c>
      <c r="D18" s="336">
        <f t="shared" ref="D18:D25" si="0">C18*B18</f>
        <v>213960.13519795789</v>
      </c>
      <c r="E18" s="336">
        <f t="shared" ref="E18:E25" si="1">D18*12</f>
        <v>2567521.6223754948</v>
      </c>
    </row>
    <row r="19" spans="1:7" ht="33" customHeight="1">
      <c r="A19" s="336" t="str">
        <f>'[1]ASS ADM'!A16:D16</f>
        <v xml:space="preserve">ASSISTENTE ADMINISTRATIVO </v>
      </c>
      <c r="B19" s="337">
        <v>23</v>
      </c>
      <c r="C19" s="336">
        <f>' ASS ADM'!D147</f>
        <v>5282.0262778125316</v>
      </c>
      <c r="D19" s="336">
        <f t="shared" si="0"/>
        <v>121486.60438968823</v>
      </c>
      <c r="E19" s="336">
        <f t="shared" si="1"/>
        <v>1457839.2526762588</v>
      </c>
    </row>
    <row r="20" spans="1:7" ht="33" customHeight="1">
      <c r="A20" s="336" t="str">
        <f>'[1]SECRET. EXECUTIVO'!A16:D16</f>
        <v>SECRETARIO EXECUTIVO</v>
      </c>
      <c r="B20" s="337">
        <v>7</v>
      </c>
      <c r="C20" s="336">
        <f>'SEC EXECUTIVO'!D147</f>
        <v>10197.994089991877</v>
      </c>
      <c r="D20" s="336">
        <f t="shared" si="0"/>
        <v>71385.958629943139</v>
      </c>
      <c r="E20" s="336">
        <f t="shared" si="1"/>
        <v>856631.50355931767</v>
      </c>
    </row>
    <row r="21" spans="1:7" ht="33" customHeight="1">
      <c r="A21" s="338" t="str">
        <f>'[1]TEC. SECRETARIADO'!A16:D16</f>
        <v xml:space="preserve">TECNICO SECRETARIADO </v>
      </c>
      <c r="B21" s="339">
        <v>9</v>
      </c>
      <c r="C21" s="340">
        <f>'TEC SECRETARIADO'!D147</f>
        <v>5166.8973366404598</v>
      </c>
      <c r="D21" s="336">
        <f t="shared" si="0"/>
        <v>46502.076029764139</v>
      </c>
      <c r="E21" s="336">
        <f t="shared" si="1"/>
        <v>558024.91235716967</v>
      </c>
      <c r="F21" s="341"/>
      <c r="G21" s="342"/>
    </row>
    <row r="22" spans="1:7" ht="33" customHeight="1">
      <c r="A22" s="338" t="str">
        <f>[1]MOTORISTA!A16</f>
        <v>MOTORISTA DE VEICULO PESADO</v>
      </c>
      <c r="B22" s="339">
        <v>4</v>
      </c>
      <c r="C22" s="340">
        <f>MOTORISTA!D147</f>
        <v>5995.3386533500425</v>
      </c>
      <c r="D22" s="336">
        <f t="shared" si="0"/>
        <v>23981.35461340017</v>
      </c>
      <c r="E22" s="336">
        <f t="shared" si="1"/>
        <v>287776.25536080205</v>
      </c>
      <c r="F22" s="341"/>
      <c r="G22" s="342"/>
    </row>
    <row r="23" spans="1:7" ht="33" customHeight="1">
      <c r="A23" s="338" t="str">
        <f>[1]RECEPCIONISTA!A16</f>
        <v>RECEPCIONISTA</v>
      </c>
      <c r="B23" s="339">
        <v>13</v>
      </c>
      <c r="C23" s="340">
        <f>RECEPCIONISTA!D147</f>
        <v>4597.7958438506912</v>
      </c>
      <c r="D23" s="336">
        <f t="shared" si="0"/>
        <v>59771.345970058988</v>
      </c>
      <c r="E23" s="336">
        <f t="shared" si="1"/>
        <v>717256.15164070786</v>
      </c>
      <c r="F23" s="343"/>
      <c r="G23" s="342"/>
    </row>
    <row r="24" spans="1:7" ht="33" customHeight="1">
      <c r="A24" s="344" t="str">
        <f>'[1]AUX DE MANUTENÇÃO'!A16:D16</f>
        <v>AUXILIAR DE MANUTENÇÃO</v>
      </c>
      <c r="B24" s="339">
        <v>2</v>
      </c>
      <c r="C24" s="345">
        <f>'AUX MANUTENÇÃO'!D147</f>
        <v>4578.5261863953083</v>
      </c>
      <c r="D24" s="346">
        <f t="shared" si="0"/>
        <v>9157.0523727906166</v>
      </c>
      <c r="E24" s="336">
        <f t="shared" si="1"/>
        <v>109884.62847348739</v>
      </c>
      <c r="F24" s="343"/>
      <c r="G24" s="342"/>
    </row>
    <row r="25" spans="1:7" ht="33" customHeight="1">
      <c r="A25" s="344" t="s">
        <v>240</v>
      </c>
      <c r="B25" s="344">
        <v>1</v>
      </c>
      <c r="C25" s="347">
        <f>ENCARREGADO!D147</f>
        <v>6832.7540620256041</v>
      </c>
      <c r="D25" s="346">
        <f t="shared" si="0"/>
        <v>6832.7540620256041</v>
      </c>
      <c r="E25" s="336">
        <f t="shared" si="1"/>
        <v>81993.048744307249</v>
      </c>
      <c r="F25" s="341"/>
      <c r="G25" s="342"/>
    </row>
    <row r="26" spans="1:7" ht="33" customHeight="1">
      <c r="A26" s="387" t="s">
        <v>260</v>
      </c>
      <c r="B26" s="388"/>
      <c r="C26" s="389"/>
      <c r="D26" s="348">
        <f>D17+D18+D19+D20+D21+D22+D23+D24+D25</f>
        <v>733399.64865807421</v>
      </c>
      <c r="E26" s="349">
        <f>E17+E18+E19+E20+E21+E22+E23+E24+E25</f>
        <v>8800795.7838968895</v>
      </c>
      <c r="F26" s="341"/>
      <c r="G26" s="342"/>
    </row>
    <row r="27" spans="1:7" ht="33" customHeight="1">
      <c r="A27" s="350" t="s">
        <v>261</v>
      </c>
      <c r="B27" s="86"/>
      <c r="C27" s="322"/>
      <c r="D27" s="86" t="s">
        <v>262</v>
      </c>
      <c r="E27" s="87"/>
    </row>
    <row r="28" spans="1:7" ht="33" customHeight="1">
      <c r="A28" s="390" t="s">
        <v>263</v>
      </c>
      <c r="B28" s="391"/>
      <c r="C28" s="391"/>
      <c r="D28" s="391"/>
      <c r="E28" s="392"/>
    </row>
    <row r="29" spans="1:7" ht="33" customHeight="1">
      <c r="A29" s="390" t="s">
        <v>264</v>
      </c>
      <c r="B29" s="391"/>
      <c r="C29" s="391"/>
      <c r="D29" s="391"/>
      <c r="E29" s="392"/>
    </row>
    <row r="30" spans="1:7" ht="33" customHeight="1">
      <c r="A30" s="85"/>
      <c r="B30" s="86"/>
      <c r="C30" s="322"/>
      <c r="D30" s="86"/>
      <c r="E30" s="87"/>
    </row>
    <row r="31" spans="1:7" ht="33" customHeight="1">
      <c r="A31" s="371"/>
      <c r="B31" s="372"/>
      <c r="C31" s="372"/>
      <c r="D31" s="372"/>
      <c r="E31" s="373"/>
    </row>
    <row r="32" spans="1:7" ht="5.25" customHeight="1">
      <c r="A32" s="371"/>
      <c r="B32" s="372"/>
      <c r="C32" s="372"/>
      <c r="D32" s="372"/>
      <c r="E32" s="373"/>
    </row>
    <row r="33" spans="1:6" ht="33" hidden="1" customHeight="1">
      <c r="A33" s="371"/>
      <c r="B33" s="372"/>
      <c r="C33" s="372"/>
      <c r="D33" s="372"/>
      <c r="E33" s="373"/>
    </row>
    <row r="34" spans="1:6" ht="33" hidden="1" customHeight="1">
      <c r="A34" s="371"/>
      <c r="B34" s="372"/>
      <c r="C34" s="372"/>
      <c r="D34" s="372"/>
      <c r="E34" s="373"/>
    </row>
    <row r="35" spans="1:6" ht="4.5" customHeight="1">
      <c r="A35" s="85"/>
      <c r="B35" s="86"/>
      <c r="C35" s="322"/>
      <c r="D35" s="86"/>
      <c r="E35" s="87"/>
    </row>
    <row r="36" spans="1:6" ht="33" hidden="1" customHeight="1">
      <c r="A36" s="85"/>
      <c r="B36" s="86"/>
      <c r="C36" s="322"/>
      <c r="D36" s="86"/>
      <c r="E36" s="87"/>
    </row>
    <row r="37" spans="1:6" ht="18" customHeight="1">
      <c r="A37" s="393" t="s">
        <v>265</v>
      </c>
      <c r="B37" s="394"/>
      <c r="C37" s="394"/>
      <c r="D37" s="394"/>
      <c r="E37" s="87"/>
    </row>
    <row r="38" spans="1:6" ht="16.5" customHeight="1">
      <c r="A38" s="395" t="s">
        <v>266</v>
      </c>
      <c r="B38" s="396"/>
      <c r="C38" s="396"/>
      <c r="D38" s="396"/>
      <c r="E38" s="397"/>
    </row>
    <row r="39" spans="1:6" ht="17.25" customHeight="1">
      <c r="A39" s="351" t="s">
        <v>267</v>
      </c>
      <c r="B39" s="352"/>
      <c r="C39" s="328"/>
      <c r="D39" s="353"/>
      <c r="E39" s="87"/>
    </row>
    <row r="40" spans="1:6" ht="14.25" customHeight="1">
      <c r="A40" s="395" t="s">
        <v>268</v>
      </c>
      <c r="B40" s="396"/>
      <c r="C40" s="396"/>
      <c r="D40" s="396"/>
      <c r="E40" s="397"/>
    </row>
    <row r="41" spans="1:6" ht="15.75" customHeight="1">
      <c r="A41" s="351" t="s">
        <v>269</v>
      </c>
      <c r="B41" s="327"/>
      <c r="C41" s="328"/>
      <c r="D41" s="353"/>
      <c r="E41" s="87"/>
    </row>
    <row r="42" spans="1:6" ht="10.5" customHeight="1">
      <c r="A42" s="351" t="s">
        <v>270</v>
      </c>
      <c r="B42" s="352"/>
      <c r="C42" s="322"/>
      <c r="D42" s="86"/>
      <c r="E42" s="87"/>
    </row>
    <row r="43" spans="1:6" ht="18.75" customHeight="1">
      <c r="A43" s="351" t="s">
        <v>271</v>
      </c>
      <c r="B43" s="352"/>
      <c r="C43" s="322" t="s">
        <v>272</v>
      </c>
      <c r="D43" s="352" t="s">
        <v>273</v>
      </c>
      <c r="E43" s="87"/>
    </row>
    <row r="44" spans="1:6" ht="15" customHeight="1">
      <c r="A44" s="351" t="s">
        <v>274</v>
      </c>
      <c r="B44" s="352"/>
      <c r="C44" s="322" t="s">
        <v>275</v>
      </c>
      <c r="D44" s="354"/>
      <c r="E44" s="355"/>
      <c r="F44" s="319" t="s">
        <v>276</v>
      </c>
    </row>
    <row r="45" spans="1:6" ht="33" customHeight="1">
      <c r="A45" s="371"/>
      <c r="B45" s="372"/>
      <c r="C45" s="372"/>
      <c r="D45" s="372"/>
      <c r="E45" s="373"/>
    </row>
    <row r="46" spans="1:6" ht="33" customHeight="1">
      <c r="A46" s="371"/>
      <c r="B46" s="372"/>
      <c r="C46" s="372"/>
      <c r="D46" s="372"/>
      <c r="E46" s="373"/>
    </row>
    <row r="47" spans="1:6" ht="33" customHeight="1">
      <c r="A47" s="371"/>
      <c r="B47" s="372"/>
      <c r="C47" s="372"/>
      <c r="D47" s="372"/>
      <c r="E47" s="373"/>
    </row>
    <row r="48" spans="1:6" ht="33" customHeight="1">
      <c r="A48" s="371"/>
      <c r="B48" s="372"/>
      <c r="C48" s="372"/>
      <c r="D48" s="372"/>
      <c r="E48" s="373"/>
    </row>
  </sheetData>
  <mergeCells count="18">
    <mergeCell ref="A45:E48"/>
    <mergeCell ref="A10:D10"/>
    <mergeCell ref="A12:D12"/>
    <mergeCell ref="A13:E13"/>
    <mergeCell ref="A14:E15"/>
    <mergeCell ref="A26:C26"/>
    <mergeCell ref="A28:E28"/>
    <mergeCell ref="A29:E29"/>
    <mergeCell ref="A31:E34"/>
    <mergeCell ref="A37:D37"/>
    <mergeCell ref="A38:E38"/>
    <mergeCell ref="A40:E40"/>
    <mergeCell ref="A9:D9"/>
    <mergeCell ref="A1:A3"/>
    <mergeCell ref="C2:D2"/>
    <mergeCell ref="A4:D4"/>
    <mergeCell ref="A5:D5"/>
    <mergeCell ref="A8:D8"/>
  </mergeCells>
  <hyperlinks>
    <hyperlink ref="A8" r:id="rId1" display="mailto:contato@sagaservicosbsb.com.br"/>
  </hyperlinks>
  <pageMargins left="0.511811024" right="0.511811024" top="0.78740157499999996" bottom="0.78740157499999996" header="0.31496062000000002" footer="0.3149606200000000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zoomScale="70" zoomScaleNormal="70" workbookViewId="0">
      <selection activeCell="D72" sqref="D72"/>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11" style="43" bestFit="1" customWidth="1"/>
    <col min="6" max="16384" width="8.7109375" style="43"/>
  </cols>
  <sheetData>
    <row r="1" spans="1:11">
      <c r="A1" s="424" t="s">
        <v>0</v>
      </c>
      <c r="B1" s="424"/>
      <c r="C1" s="424"/>
      <c r="D1" s="424"/>
    </row>
    <row r="2" spans="1:11">
      <c r="A2" s="424" t="s">
        <v>10</v>
      </c>
      <c r="B2" s="424"/>
      <c r="C2" s="424"/>
      <c r="D2" s="424"/>
    </row>
    <row r="3" spans="1:11">
      <c r="A3" s="424" t="s">
        <v>303</v>
      </c>
      <c r="B3" s="424"/>
      <c r="C3" s="424"/>
      <c r="D3" s="424"/>
    </row>
    <row r="4" spans="1:11" ht="13.5" thickBot="1">
      <c r="B4" s="1" t="s">
        <v>1</v>
      </c>
      <c r="C4" s="2" t="s">
        <v>1</v>
      </c>
      <c r="D4" s="2" t="s">
        <v>1</v>
      </c>
    </row>
    <row r="5" spans="1:11" ht="14.25" thickTop="1">
      <c r="A5" s="425" t="s">
        <v>17</v>
      </c>
      <c r="B5" s="426"/>
      <c r="C5" s="427"/>
      <c r="D5" s="276" t="s">
        <v>175</v>
      </c>
      <c r="E5" s="276"/>
      <c r="F5" s="276"/>
      <c r="G5" s="276"/>
      <c r="H5" s="276"/>
      <c r="I5" s="276"/>
      <c r="J5" s="276"/>
      <c r="K5" s="276"/>
    </row>
    <row r="6" spans="1:11">
      <c r="A6" s="398" t="s">
        <v>119</v>
      </c>
      <c r="B6" s="399"/>
      <c r="C6" s="428"/>
      <c r="D6" s="277">
        <v>44075</v>
      </c>
    </row>
    <row r="7" spans="1:11" ht="13.5" thickBot="1">
      <c r="A7" s="429" t="s">
        <v>18</v>
      </c>
      <c r="B7" s="430"/>
      <c r="C7" s="431"/>
      <c r="D7" s="231" t="s">
        <v>176</v>
      </c>
    </row>
    <row r="8" spans="1:11" ht="14.25" thickTop="1" thickBot="1">
      <c r="B8" s="100"/>
      <c r="C8" s="3"/>
      <c r="D8" s="4"/>
    </row>
    <row r="9" spans="1:11" ht="14.25" thickTop="1" thickBot="1">
      <c r="A9" s="432" t="s">
        <v>34</v>
      </c>
      <c r="B9" s="433"/>
      <c r="C9" s="433"/>
      <c r="D9" s="434"/>
    </row>
    <row r="10" spans="1:11" ht="13.5" thickTop="1">
      <c r="A10" s="435" t="s">
        <v>36</v>
      </c>
      <c r="B10" s="436"/>
      <c r="C10" s="437"/>
      <c r="D10" s="232" t="s">
        <v>177</v>
      </c>
    </row>
    <row r="11" spans="1:11">
      <c r="A11" s="398" t="s">
        <v>19</v>
      </c>
      <c r="B11" s="399"/>
      <c r="C11" s="428"/>
      <c r="D11" s="161" t="s">
        <v>43</v>
      </c>
    </row>
    <row r="12" spans="1:11">
      <c r="A12" s="398" t="s">
        <v>35</v>
      </c>
      <c r="B12" s="399"/>
      <c r="C12" s="428"/>
      <c r="D12" s="232">
        <v>2020</v>
      </c>
    </row>
    <row r="13" spans="1:11" ht="13.5" thickBot="1">
      <c r="A13" s="429" t="s">
        <v>20</v>
      </c>
      <c r="B13" s="430"/>
      <c r="C13" s="431"/>
      <c r="D13" s="162">
        <v>12</v>
      </c>
    </row>
    <row r="14" spans="1:11" ht="14.25" thickTop="1" thickBot="1">
      <c r="B14" s="100"/>
      <c r="C14" s="3"/>
      <c r="D14" s="3"/>
    </row>
    <row r="15" spans="1:11" ht="14.25" thickTop="1" thickBot="1">
      <c r="A15" s="438" t="s">
        <v>21</v>
      </c>
      <c r="B15" s="439"/>
      <c r="C15" s="439"/>
      <c r="D15" s="440"/>
    </row>
    <row r="16" spans="1:11" ht="39.75" customHeight="1" thickTop="1" thickBot="1">
      <c r="A16" s="441" t="s">
        <v>22</v>
      </c>
      <c r="B16" s="441"/>
      <c r="C16" s="272" t="s">
        <v>23</v>
      </c>
      <c r="D16" s="5" t="s">
        <v>24</v>
      </c>
    </row>
    <row r="17" spans="1:4" ht="32.25" customHeight="1" thickTop="1" thickBot="1">
      <c r="A17" s="442" t="s">
        <v>188</v>
      </c>
      <c r="B17" s="442"/>
      <c r="C17" s="273" t="s">
        <v>120</v>
      </c>
      <c r="D17" s="163">
        <v>1</v>
      </c>
    </row>
    <row r="18" spans="1:4" ht="14.25" thickTop="1" thickBot="1">
      <c r="A18" s="168"/>
      <c r="B18" s="101"/>
      <c r="C18" s="6"/>
      <c r="D18" s="6"/>
    </row>
    <row r="19" spans="1:4" ht="14.25" thickTop="1" thickBot="1">
      <c r="A19" s="432" t="s">
        <v>38</v>
      </c>
      <c r="B19" s="433"/>
      <c r="C19" s="433"/>
      <c r="D19" s="434"/>
    </row>
    <row r="20" spans="1:4" ht="13.5" thickTop="1">
      <c r="A20" s="425" t="s">
        <v>90</v>
      </c>
      <c r="B20" s="426"/>
      <c r="C20" s="427"/>
      <c r="D20" s="164" t="str">
        <f>A17</f>
        <v>ENCARREGADO</v>
      </c>
    </row>
    <row r="21" spans="1:4" ht="13.5">
      <c r="A21" s="398" t="s">
        <v>40</v>
      </c>
      <c r="B21" s="399"/>
      <c r="C21" s="428"/>
      <c r="D21" s="278" t="s">
        <v>294</v>
      </c>
    </row>
    <row r="22" spans="1:4">
      <c r="A22" s="398" t="s">
        <v>39</v>
      </c>
      <c r="B22" s="399"/>
      <c r="C22" s="428"/>
      <c r="D22" s="233">
        <v>3159.95</v>
      </c>
    </row>
    <row r="23" spans="1:4">
      <c r="A23" s="398" t="s">
        <v>41</v>
      </c>
      <c r="B23" s="399"/>
      <c r="C23" s="428"/>
      <c r="D23" s="165" t="str">
        <f>A17</f>
        <v>ENCARREGADO</v>
      </c>
    </row>
    <row r="24" spans="1:4" ht="13.5" thickBot="1">
      <c r="A24" s="429" t="s">
        <v>42</v>
      </c>
      <c r="B24" s="430"/>
      <c r="C24" s="431"/>
      <c r="D24" s="234">
        <v>43831</v>
      </c>
    </row>
    <row r="25" spans="1:4" ht="14.25" thickTop="1" thickBot="1">
      <c r="B25" s="100"/>
      <c r="C25" s="3"/>
      <c r="D25" s="3"/>
    </row>
    <row r="26" spans="1:4" ht="14.25" thickTop="1" thickBot="1">
      <c r="A26" s="432" t="s">
        <v>37</v>
      </c>
      <c r="B26" s="433"/>
      <c r="C26" s="433"/>
      <c r="D26" s="434"/>
    </row>
    <row r="27" spans="1:4" ht="13.5" thickTop="1">
      <c r="A27" s="425" t="s">
        <v>13</v>
      </c>
      <c r="B27" s="426"/>
      <c r="C27" s="449"/>
      <c r="D27" s="235">
        <v>5.5</v>
      </c>
    </row>
    <row r="28" spans="1:4">
      <c r="A28" s="398" t="s">
        <v>15</v>
      </c>
      <c r="B28" s="399"/>
      <c r="C28" s="400"/>
      <c r="D28" s="236">
        <v>33.619999999999997</v>
      </c>
    </row>
    <row r="29" spans="1:4">
      <c r="A29" s="398" t="s">
        <v>14</v>
      </c>
      <c r="B29" s="399"/>
      <c r="C29" s="400"/>
      <c r="D29" s="236">
        <v>0</v>
      </c>
    </row>
    <row r="30" spans="1:4">
      <c r="A30" s="398" t="s">
        <v>113</v>
      </c>
      <c r="B30" s="399"/>
      <c r="C30" s="400"/>
      <c r="D30" s="237">
        <v>0</v>
      </c>
    </row>
    <row r="31" spans="1:4">
      <c r="A31" s="398" t="s">
        <v>26</v>
      </c>
      <c r="B31" s="399"/>
      <c r="C31" s="400"/>
      <c r="D31" s="236">
        <v>10.63</v>
      </c>
    </row>
    <row r="32" spans="1:4">
      <c r="A32" s="398" t="s">
        <v>159</v>
      </c>
      <c r="B32" s="399"/>
      <c r="C32" s="400"/>
      <c r="D32" s="237">
        <v>2</v>
      </c>
    </row>
    <row r="33" spans="1:4">
      <c r="A33" s="450" t="s">
        <v>157</v>
      </c>
      <c r="B33" s="451"/>
      <c r="C33" s="452"/>
      <c r="D33" s="237">
        <v>0</v>
      </c>
    </row>
    <row r="34" spans="1:4" ht="13.5" thickBot="1">
      <c r="A34" s="429" t="s">
        <v>25</v>
      </c>
      <c r="B34" s="430"/>
      <c r="C34" s="448"/>
      <c r="D34" s="238">
        <v>22</v>
      </c>
    </row>
    <row r="35" spans="1:4" ht="14.25" thickTop="1" thickBot="1">
      <c r="A35" s="3"/>
      <c r="B35" s="100"/>
      <c r="C35" s="3"/>
      <c r="D35" s="7"/>
    </row>
    <row r="36" spans="1:4" ht="13.5" thickBot="1">
      <c r="A36" s="8" t="s">
        <v>97</v>
      </c>
      <c r="B36" s="445" t="s">
        <v>111</v>
      </c>
      <c r="C36" s="446"/>
      <c r="D36" s="447"/>
    </row>
    <row r="37" spans="1:4" ht="13.5" thickBot="1">
      <c r="B37" s="100"/>
      <c r="C37" s="3"/>
      <c r="D37" s="3"/>
    </row>
    <row r="38" spans="1:4" ht="39" thickBot="1">
      <c r="A38" s="169"/>
      <c r="B38" s="211" t="s">
        <v>2</v>
      </c>
      <c r="C38" s="212" t="s">
        <v>3</v>
      </c>
      <c r="D38" s="212" t="str">
        <f>A17</f>
        <v>ENCARREGADO</v>
      </c>
    </row>
    <row r="39" spans="1:4" ht="13.5" thickBot="1">
      <c r="A39" s="420" t="s">
        <v>4</v>
      </c>
      <c r="B39" s="421"/>
      <c r="C39" s="443" t="s">
        <v>1</v>
      </c>
      <c r="D39" s="444"/>
    </row>
    <row r="40" spans="1:4" ht="13.5" thickBot="1">
      <c r="A40" s="9">
        <v>1</v>
      </c>
      <c r="B40" s="102" t="s">
        <v>11</v>
      </c>
      <c r="C40" s="10" t="s">
        <v>1</v>
      </c>
      <c r="D40" s="11" t="s">
        <v>12</v>
      </c>
    </row>
    <row r="41" spans="1:4">
      <c r="A41" s="170" t="s">
        <v>28</v>
      </c>
      <c r="B41" s="103" t="s">
        <v>56</v>
      </c>
      <c r="C41" s="12" t="s">
        <v>1</v>
      </c>
      <c r="D41" s="240">
        <f>D22</f>
        <v>3159.95</v>
      </c>
    </row>
    <row r="42" spans="1:4">
      <c r="A42" s="170" t="s">
        <v>29</v>
      </c>
      <c r="B42" s="104" t="s">
        <v>92</v>
      </c>
      <c r="C42" s="14" t="s">
        <v>1</v>
      </c>
      <c r="D42" s="241">
        <v>0</v>
      </c>
    </row>
    <row r="43" spans="1:4">
      <c r="A43" s="170" t="s">
        <v>30</v>
      </c>
      <c r="B43" s="104" t="s">
        <v>93</v>
      </c>
      <c r="C43" s="14" t="s">
        <v>1</v>
      </c>
      <c r="D43" s="241">
        <v>0</v>
      </c>
    </row>
    <row r="44" spans="1:4">
      <c r="A44" s="170" t="s">
        <v>31</v>
      </c>
      <c r="B44" s="104" t="s">
        <v>94</v>
      </c>
      <c r="C44" s="16" t="s">
        <v>1</v>
      </c>
      <c r="D44" s="241">
        <v>0</v>
      </c>
    </row>
    <row r="45" spans="1:4">
      <c r="A45" s="170" t="s">
        <v>32</v>
      </c>
      <c r="B45" s="104" t="s">
        <v>95</v>
      </c>
      <c r="C45" s="16" t="s">
        <v>1</v>
      </c>
      <c r="D45" s="241">
        <v>0</v>
      </c>
    </row>
    <row r="46" spans="1:4" ht="13.5" thickBot="1">
      <c r="A46" s="171" t="s">
        <v>55</v>
      </c>
      <c r="B46" s="105" t="s">
        <v>57</v>
      </c>
      <c r="C46" s="17" t="s">
        <v>1</v>
      </c>
      <c r="D46" s="242">
        <v>0</v>
      </c>
    </row>
    <row r="47" spans="1:4" ht="13.5" thickBot="1">
      <c r="A47" s="402" t="s">
        <v>5</v>
      </c>
      <c r="B47" s="403"/>
      <c r="C47" s="404"/>
      <c r="D47" s="50">
        <f>SUM(D41:D46)</f>
        <v>3159.95</v>
      </c>
    </row>
    <row r="48" spans="1:4" ht="13.5" thickBot="1">
      <c r="B48" s="106" t="s">
        <v>1</v>
      </c>
      <c r="C48" s="19" t="s">
        <v>1</v>
      </c>
      <c r="D48" s="20" t="s">
        <v>1</v>
      </c>
    </row>
    <row r="49" spans="1:4" ht="13.5" thickBot="1">
      <c r="A49" s="406" t="s">
        <v>47</v>
      </c>
      <c r="B49" s="407"/>
      <c r="C49" s="213"/>
      <c r="D49" s="214"/>
    </row>
    <row r="50" spans="1:4" ht="13.5" thickBot="1">
      <c r="A50" s="39" t="s">
        <v>49</v>
      </c>
      <c r="B50" s="408" t="s">
        <v>44</v>
      </c>
      <c r="C50" s="408"/>
      <c r="D50" s="409"/>
    </row>
    <row r="51" spans="1:4">
      <c r="A51" s="172" t="s">
        <v>28</v>
      </c>
      <c r="B51" s="133" t="s">
        <v>142</v>
      </c>
      <c r="C51" s="247">
        <v>8.3299999999999999E-2</v>
      </c>
      <c r="D51" s="59">
        <f>C51*D47</f>
        <v>263.22383500000001</v>
      </c>
    </row>
    <row r="52" spans="1:4" ht="26.25" thickBot="1">
      <c r="A52" s="173" t="s">
        <v>29</v>
      </c>
      <c r="B52" s="134" t="s">
        <v>145</v>
      </c>
      <c r="C52" s="248">
        <v>0.121</v>
      </c>
      <c r="D52" s="61">
        <f>C52*D47</f>
        <v>382.35394999999994</v>
      </c>
    </row>
    <row r="53" spans="1:4" ht="13.5" thickBot="1">
      <c r="A53" s="402" t="s">
        <v>115</v>
      </c>
      <c r="B53" s="404"/>
      <c r="C53" s="249">
        <f>SUM(C51:C52)</f>
        <v>0.20429999999999998</v>
      </c>
      <c r="D53" s="50">
        <f>SUM(D51:D52)</f>
        <v>645.57778499999995</v>
      </c>
    </row>
    <row r="54" spans="1:4">
      <c r="A54" s="405" t="s">
        <v>149</v>
      </c>
      <c r="B54" s="405"/>
      <c r="C54" s="405"/>
      <c r="D54" s="405"/>
    </row>
    <row r="55" spans="1:4" ht="13.5" thickBot="1">
      <c r="A55" s="168"/>
      <c r="B55" s="107"/>
      <c r="C55" s="23"/>
      <c r="D55" s="23"/>
    </row>
    <row r="56" spans="1:4" ht="13.5" thickBot="1">
      <c r="A56" s="21" t="s">
        <v>50</v>
      </c>
      <c r="B56" s="275" t="s">
        <v>46</v>
      </c>
      <c r="C56" s="24"/>
      <c r="D56" s="11" t="s">
        <v>12</v>
      </c>
    </row>
    <row r="57" spans="1:4">
      <c r="A57" s="174" t="s">
        <v>28</v>
      </c>
      <c r="B57" s="109" t="s">
        <v>59</v>
      </c>
      <c r="C57" s="25"/>
      <c r="D57" s="13">
        <f>$D$47*C57</f>
        <v>0</v>
      </c>
    </row>
    <row r="58" spans="1:4">
      <c r="A58" s="95" t="s">
        <v>29</v>
      </c>
      <c r="B58" s="110" t="s">
        <v>60</v>
      </c>
      <c r="C58" s="26">
        <v>1.4999999999999999E-2</v>
      </c>
      <c r="D58" s="15">
        <f>($D$47*C58)</f>
        <v>47.399249999999995</v>
      </c>
    </row>
    <row r="59" spans="1:4">
      <c r="A59" s="95" t="s">
        <v>30</v>
      </c>
      <c r="B59" s="110" t="s">
        <v>61</v>
      </c>
      <c r="C59" s="26">
        <v>0.01</v>
      </c>
      <c r="D59" s="15">
        <f t="shared" ref="D59:D61" si="0">($D$47*C59)</f>
        <v>31.599499999999999</v>
      </c>
    </row>
    <row r="60" spans="1:4" s="98" customFormat="1">
      <c r="A60" s="95" t="s">
        <v>31</v>
      </c>
      <c r="B60" s="110" t="s">
        <v>62</v>
      </c>
      <c r="C60" s="26">
        <v>2E-3</v>
      </c>
      <c r="D60" s="15">
        <f t="shared" si="0"/>
        <v>6.3198999999999996</v>
      </c>
    </row>
    <row r="61" spans="1:4">
      <c r="A61" s="95" t="s">
        <v>32</v>
      </c>
      <c r="B61" s="110" t="s">
        <v>63</v>
      </c>
      <c r="C61" s="26">
        <v>2.5000000000000001E-2</v>
      </c>
      <c r="D61" s="15">
        <f t="shared" si="0"/>
        <v>78.998750000000001</v>
      </c>
    </row>
    <row r="62" spans="1:4">
      <c r="A62" s="175" t="s">
        <v>53</v>
      </c>
      <c r="B62" s="111" t="s">
        <v>64</v>
      </c>
      <c r="C62" s="92">
        <v>0.08</v>
      </c>
      <c r="D62" s="93">
        <f>$D$47*C62</f>
        <v>252.79599999999999</v>
      </c>
    </row>
    <row r="63" spans="1:4">
      <c r="A63" s="243" t="s">
        <v>54</v>
      </c>
      <c r="B63" s="244" t="s">
        <v>65</v>
      </c>
      <c r="C63" s="245">
        <v>0.01</v>
      </c>
      <c r="D63" s="239">
        <f>($D$47*C63)</f>
        <v>31.599499999999999</v>
      </c>
    </row>
    <row r="64" spans="1:4" ht="13.5" thickBot="1">
      <c r="A64" s="176" t="s">
        <v>55</v>
      </c>
      <c r="B64" s="112" t="s">
        <v>66</v>
      </c>
      <c r="C64" s="52">
        <v>6.0000000000000001E-3</v>
      </c>
      <c r="D64" s="15">
        <f>($D$47*C64)</f>
        <v>18.959699999999998</v>
      </c>
    </row>
    <row r="65" spans="1:4" ht="13.5" thickBot="1">
      <c r="A65" s="402" t="s">
        <v>115</v>
      </c>
      <c r="B65" s="404"/>
      <c r="C65" s="53">
        <f>SUM(C57:C64)</f>
        <v>0.14800000000000002</v>
      </c>
      <c r="D65" s="54">
        <f>SUM(D57:D64)</f>
        <v>467.67259999999999</v>
      </c>
    </row>
    <row r="66" spans="1:4">
      <c r="A66" s="415" t="s">
        <v>147</v>
      </c>
      <c r="B66" s="415"/>
      <c r="C66" s="415"/>
      <c r="D66" s="415"/>
    </row>
    <row r="67" spans="1:4">
      <c r="A67" s="416" t="s">
        <v>148</v>
      </c>
      <c r="B67" s="416"/>
      <c r="C67" s="416"/>
      <c r="D67" s="416"/>
    </row>
    <row r="68" spans="1:4" ht="13.5" thickBot="1">
      <c r="B68" s="106"/>
      <c r="C68" s="19"/>
      <c r="D68" s="20"/>
    </row>
    <row r="69" spans="1:4" ht="13.5" thickBot="1">
      <c r="A69" s="21" t="s">
        <v>51</v>
      </c>
      <c r="B69" s="160" t="s">
        <v>48</v>
      </c>
      <c r="C69" s="28" t="s">
        <v>1</v>
      </c>
      <c r="D69" s="29" t="s">
        <v>12</v>
      </c>
    </row>
    <row r="70" spans="1:4">
      <c r="A70" s="177" t="s">
        <v>28</v>
      </c>
      <c r="B70" s="135" t="s">
        <v>140</v>
      </c>
      <c r="C70" s="12" t="s">
        <v>1</v>
      </c>
      <c r="D70" s="240">
        <f>IF(((D27*2*D34)-D47*0.06)&lt;0,0,(D27*2*D34)-D47*0.06)</f>
        <v>52.40300000000002</v>
      </c>
    </row>
    <row r="71" spans="1:4">
      <c r="A71" s="178" t="s">
        <v>29</v>
      </c>
      <c r="B71" s="136" t="s">
        <v>137</v>
      </c>
      <c r="C71" s="30" t="s">
        <v>1</v>
      </c>
      <c r="D71" s="241">
        <v>733.04</v>
      </c>
    </row>
    <row r="72" spans="1:4">
      <c r="A72" s="178" t="s">
        <v>30</v>
      </c>
      <c r="B72" s="136" t="s">
        <v>138</v>
      </c>
      <c r="C72" s="30" t="s">
        <v>1</v>
      </c>
      <c r="D72" s="241">
        <f>D29</f>
        <v>0</v>
      </c>
    </row>
    <row r="73" spans="1:4">
      <c r="A73" s="178" t="s">
        <v>31</v>
      </c>
      <c r="B73" s="136" t="s">
        <v>67</v>
      </c>
      <c r="C73" s="30" t="s">
        <v>1</v>
      </c>
      <c r="D73" s="241">
        <f>D30</f>
        <v>0</v>
      </c>
    </row>
    <row r="74" spans="1:4">
      <c r="A74" s="178" t="s">
        <v>32</v>
      </c>
      <c r="B74" s="136" t="s">
        <v>139</v>
      </c>
      <c r="C74" s="30" t="s">
        <v>1</v>
      </c>
      <c r="D74" s="241">
        <f>D31</f>
        <v>10.63</v>
      </c>
    </row>
    <row r="75" spans="1:4">
      <c r="A75" s="178" t="s">
        <v>54</v>
      </c>
      <c r="B75" s="136" t="s">
        <v>158</v>
      </c>
      <c r="C75" s="30" t="s">
        <v>1</v>
      </c>
      <c r="D75" s="241">
        <f>D32</f>
        <v>2</v>
      </c>
    </row>
    <row r="76" spans="1:4" ht="13.5" thickBot="1">
      <c r="A76" s="179" t="s">
        <v>55</v>
      </c>
      <c r="B76" s="137" t="s">
        <v>57</v>
      </c>
      <c r="C76" s="31" t="s">
        <v>1</v>
      </c>
      <c r="D76" s="246">
        <f>D33</f>
        <v>0</v>
      </c>
    </row>
    <row r="77" spans="1:4" ht="13.5" thickBot="1">
      <c r="A77" s="402" t="s">
        <v>115</v>
      </c>
      <c r="B77" s="404"/>
      <c r="C77" s="55" t="s">
        <v>1</v>
      </c>
      <c r="D77" s="56">
        <f>SUM(D70:D76)</f>
        <v>798.07299999999998</v>
      </c>
    </row>
    <row r="78" spans="1:4" ht="13.5" thickBot="1">
      <c r="A78" s="225"/>
      <c r="B78" s="226"/>
      <c r="C78" s="227"/>
      <c r="D78" s="228"/>
    </row>
    <row r="79" spans="1:4" ht="13.5" thickBot="1">
      <c r="A79" s="420" t="s">
        <v>116</v>
      </c>
      <c r="B79" s="421"/>
      <c r="C79" s="421"/>
      <c r="D79" s="423"/>
    </row>
    <row r="80" spans="1:4" ht="13.5" thickBot="1">
      <c r="A80" s="215">
        <v>2</v>
      </c>
      <c r="B80" s="274" t="s">
        <v>45</v>
      </c>
      <c r="C80" s="24" t="s">
        <v>1</v>
      </c>
      <c r="D80" s="11" t="s">
        <v>12</v>
      </c>
    </row>
    <row r="81" spans="1:4">
      <c r="A81" s="180" t="s">
        <v>49</v>
      </c>
      <c r="B81" s="138" t="s">
        <v>68</v>
      </c>
      <c r="C81" s="45"/>
      <c r="D81" s="13">
        <f>D53</f>
        <v>645.57778499999995</v>
      </c>
    </row>
    <row r="82" spans="1:4">
      <c r="A82" s="180" t="s">
        <v>50</v>
      </c>
      <c r="B82" s="139" t="s">
        <v>69</v>
      </c>
      <c r="C82" s="32"/>
      <c r="D82" s="15">
        <f>D65</f>
        <v>467.67259999999999</v>
      </c>
    </row>
    <row r="83" spans="1:4" ht="13.5" thickBot="1">
      <c r="A83" s="181" t="s">
        <v>51</v>
      </c>
      <c r="B83" s="140" t="s">
        <v>98</v>
      </c>
      <c r="C83" s="44"/>
      <c r="D83" s="18">
        <f>D77</f>
        <v>798.07299999999998</v>
      </c>
    </row>
    <row r="84" spans="1:4" ht="13.5" thickBot="1">
      <c r="A84" s="182"/>
      <c r="B84" s="114" t="s">
        <v>6</v>
      </c>
      <c r="C84" s="58" t="s">
        <v>1</v>
      </c>
      <c r="D84" s="60">
        <f>SUM(D81:D83)</f>
        <v>1911.3233849999997</v>
      </c>
    </row>
    <row r="85" spans="1:4" ht="13.5" thickBot="1">
      <c r="A85" s="168"/>
      <c r="B85" s="115"/>
      <c r="C85" s="33"/>
      <c r="D85" s="34"/>
    </row>
    <row r="86" spans="1:4" ht="13.5" thickBot="1">
      <c r="A86" s="417" t="s">
        <v>144</v>
      </c>
      <c r="B86" s="418"/>
      <c r="C86" s="418"/>
      <c r="D86" s="419"/>
    </row>
    <row r="87" spans="1:4" s="98" customFormat="1" ht="13.5" thickBot="1">
      <c r="A87" s="215">
        <v>3</v>
      </c>
      <c r="B87" s="410" t="s">
        <v>52</v>
      </c>
      <c r="C87" s="410"/>
      <c r="D87" s="411"/>
    </row>
    <row r="88" spans="1:4">
      <c r="A88" s="95" t="s">
        <v>28</v>
      </c>
      <c r="B88" s="271" t="s">
        <v>174</v>
      </c>
      <c r="C88" s="250">
        <f>33/365*0.2</f>
        <v>1.8082191780821918E-2</v>
      </c>
      <c r="D88" s="13">
        <f>C88*D47</f>
        <v>57.138821917808215</v>
      </c>
    </row>
    <row r="89" spans="1:4">
      <c r="A89" s="175" t="s">
        <v>29</v>
      </c>
      <c r="B89" s="141" t="s">
        <v>146</v>
      </c>
      <c r="C89" s="251">
        <f>C88*8%</f>
        <v>1.4465753424657535E-3</v>
      </c>
      <c r="D89" s="93">
        <f>C89*D47</f>
        <v>4.571105753424658</v>
      </c>
    </row>
    <row r="90" spans="1:4" ht="25.5">
      <c r="A90" s="183" t="s">
        <v>30</v>
      </c>
      <c r="B90" s="132" t="s">
        <v>164</v>
      </c>
      <c r="C90" s="252">
        <v>4.0500000000000001E-2</v>
      </c>
      <c r="D90" s="22">
        <f>C90*D47</f>
        <v>127.977975</v>
      </c>
    </row>
    <row r="91" spans="1:4">
      <c r="A91" s="95" t="s">
        <v>31</v>
      </c>
      <c r="B91" s="142" t="s">
        <v>162</v>
      </c>
      <c r="C91" s="253">
        <v>1.9E-3</v>
      </c>
      <c r="D91" s="15">
        <f>C91*D47</f>
        <v>6.0039049999999996</v>
      </c>
    </row>
    <row r="92" spans="1:4" ht="25.5">
      <c r="A92" s="184" t="s">
        <v>32</v>
      </c>
      <c r="B92" s="142" t="s">
        <v>163</v>
      </c>
      <c r="C92" s="254">
        <v>6.9999999999999999E-4</v>
      </c>
      <c r="D92" s="49">
        <f>C92*D47</f>
        <v>2.2119649999999997</v>
      </c>
    </row>
    <row r="93" spans="1:4" ht="26.25" thickBot="1">
      <c r="A93" s="185" t="s">
        <v>53</v>
      </c>
      <c r="B93" s="143" t="s">
        <v>165</v>
      </c>
      <c r="C93" s="255">
        <v>4.4999999999999997E-3</v>
      </c>
      <c r="D93" s="90">
        <f>C93*D47</f>
        <v>14.219774999999998</v>
      </c>
    </row>
    <row r="94" spans="1:4" ht="13.5" thickBot="1">
      <c r="A94" s="186"/>
      <c r="B94" s="116" t="s">
        <v>70</v>
      </c>
      <c r="C94" s="256">
        <f>SUM(C88:C93)</f>
        <v>6.7128767123287678E-2</v>
      </c>
      <c r="D94" s="94">
        <f>SUM(D88:D93)</f>
        <v>212.12354767123287</v>
      </c>
    </row>
    <row r="95" spans="1:4">
      <c r="A95" s="415" t="s">
        <v>150</v>
      </c>
      <c r="B95" s="415"/>
      <c r="C95" s="415"/>
      <c r="D95" s="415"/>
    </row>
    <row r="96" spans="1:4">
      <c r="A96" s="416" t="s">
        <v>151</v>
      </c>
      <c r="B96" s="416"/>
      <c r="C96" s="416"/>
      <c r="D96" s="416"/>
    </row>
    <row r="97" spans="1:4" ht="13.5" thickBot="1">
      <c r="A97" s="187"/>
      <c r="B97" s="216"/>
      <c r="C97" s="217"/>
      <c r="D97" s="218"/>
    </row>
    <row r="98" spans="1:4" ht="13.5" thickBot="1">
      <c r="A98" s="417" t="s">
        <v>91</v>
      </c>
      <c r="B98" s="418"/>
      <c r="C98" s="418"/>
      <c r="D98" s="419"/>
    </row>
    <row r="99" spans="1:4" ht="13.5" thickBot="1">
      <c r="A99" s="35" t="s">
        <v>73</v>
      </c>
      <c r="B99" s="274" t="s">
        <v>104</v>
      </c>
      <c r="C99" s="219" t="s">
        <v>1</v>
      </c>
      <c r="D99" s="220" t="s">
        <v>12</v>
      </c>
    </row>
    <row r="100" spans="1:4" ht="25.5">
      <c r="A100" s="95" t="s">
        <v>28</v>
      </c>
      <c r="B100" s="138" t="s">
        <v>166</v>
      </c>
      <c r="C100" s="257">
        <v>9.4999999999999998E-3</v>
      </c>
      <c r="D100" s="96">
        <f>C100*$D$47</f>
        <v>30.019524999999998</v>
      </c>
    </row>
    <row r="101" spans="1:4">
      <c r="A101" s="95" t="s">
        <v>29</v>
      </c>
      <c r="B101" s="139" t="s">
        <v>167</v>
      </c>
      <c r="C101" s="253">
        <v>4.1700000000000001E-2</v>
      </c>
      <c r="D101" s="188">
        <f t="shared" ref="D101:D105" si="1">C101*$D$47</f>
        <v>131.769915</v>
      </c>
    </row>
    <row r="102" spans="1:4">
      <c r="A102" s="95" t="s">
        <v>30</v>
      </c>
      <c r="B102" s="139" t="s">
        <v>168</v>
      </c>
      <c r="C102" s="258">
        <v>1E-3</v>
      </c>
      <c r="D102" s="188">
        <f t="shared" si="1"/>
        <v>3.1599499999999998</v>
      </c>
    </row>
    <row r="103" spans="1:4">
      <c r="A103" s="95" t="s">
        <v>31</v>
      </c>
      <c r="B103" s="139" t="s">
        <v>169</v>
      </c>
      <c r="C103" s="258">
        <v>6.3E-3</v>
      </c>
      <c r="D103" s="188">
        <f t="shared" si="1"/>
        <v>19.907685000000001</v>
      </c>
    </row>
    <row r="104" spans="1:4" ht="25.5">
      <c r="A104" s="95" t="s">
        <v>32</v>
      </c>
      <c r="B104" s="139" t="s">
        <v>170</v>
      </c>
      <c r="C104" s="258">
        <v>2.0000000000000001E-4</v>
      </c>
      <c r="D104" s="188">
        <f t="shared" si="1"/>
        <v>0.63198999999999994</v>
      </c>
    </row>
    <row r="105" spans="1:4" ht="13.5" thickBot="1">
      <c r="A105" s="189" t="s">
        <v>53</v>
      </c>
      <c r="B105" s="139" t="s">
        <v>96</v>
      </c>
      <c r="C105" s="259">
        <v>0</v>
      </c>
      <c r="D105" s="188">
        <f t="shared" si="1"/>
        <v>0</v>
      </c>
    </row>
    <row r="106" spans="1:4" ht="13.5" thickBot="1">
      <c r="A106" s="182"/>
      <c r="B106" s="144" t="s">
        <v>8</v>
      </c>
      <c r="C106" s="260">
        <f>SUM(C100:C105)</f>
        <v>5.8700000000000002E-2</v>
      </c>
      <c r="D106" s="51">
        <f>SUM(D100:D105)</f>
        <v>185.48906500000001</v>
      </c>
    </row>
    <row r="107" spans="1:4" ht="13.5" thickBot="1">
      <c r="A107" s="190" t="s">
        <v>54</v>
      </c>
      <c r="B107" s="145" t="s">
        <v>117</v>
      </c>
      <c r="C107" s="261">
        <f>C106*C65</f>
        <v>8.6876000000000019E-3</v>
      </c>
      <c r="D107" s="47">
        <f>C107*D47</f>
        <v>27.452381620000004</v>
      </c>
    </row>
    <row r="108" spans="1:4" ht="26.25" thickBot="1">
      <c r="A108" s="191" t="s">
        <v>55</v>
      </c>
      <c r="B108" s="146" t="s">
        <v>118</v>
      </c>
      <c r="C108" s="262">
        <f>C53*C65</f>
        <v>3.02364E-2</v>
      </c>
      <c r="D108" s="91">
        <f>C108*D47</f>
        <v>95.545512179999989</v>
      </c>
    </row>
    <row r="109" spans="1:4" ht="13.5" thickBot="1">
      <c r="A109" s="192"/>
      <c r="B109" s="147" t="s">
        <v>9</v>
      </c>
      <c r="C109" s="263">
        <f>C106+C108+C107</f>
        <v>9.7624000000000002E-2</v>
      </c>
      <c r="D109" s="57">
        <f>SUM(D106:D108)</f>
        <v>308.48695880000002</v>
      </c>
    </row>
    <row r="110" spans="1:4">
      <c r="A110" s="415" t="s">
        <v>152</v>
      </c>
      <c r="B110" s="415"/>
      <c r="C110" s="415"/>
      <c r="D110" s="415"/>
    </row>
    <row r="111" spans="1:4" ht="13.5" thickBot="1">
      <c r="B111" s="167"/>
      <c r="C111" s="167"/>
      <c r="D111" s="167"/>
    </row>
    <row r="112" spans="1:4" ht="13.5" thickBot="1">
      <c r="A112" s="420" t="s">
        <v>81</v>
      </c>
      <c r="B112" s="421"/>
      <c r="C112" s="421"/>
      <c r="D112" s="422"/>
    </row>
    <row r="113" spans="1:5" ht="13.5" thickBot="1">
      <c r="A113" s="35">
        <v>5</v>
      </c>
      <c r="B113" s="275" t="s">
        <v>72</v>
      </c>
      <c r="C113" s="10" t="s">
        <v>1</v>
      </c>
      <c r="D113" s="11" t="s">
        <v>12</v>
      </c>
    </row>
    <row r="114" spans="1:5">
      <c r="A114" s="95" t="s">
        <v>28</v>
      </c>
      <c r="B114" s="117" t="s">
        <v>74</v>
      </c>
      <c r="C114" s="12" t="s">
        <v>1</v>
      </c>
      <c r="D114" s="13">
        <v>0</v>
      </c>
    </row>
    <row r="115" spans="1:5">
      <c r="A115" s="95" t="s">
        <v>29</v>
      </c>
      <c r="B115" s="118" t="s">
        <v>284</v>
      </c>
      <c r="C115" s="30" t="s">
        <v>1</v>
      </c>
      <c r="D115" s="15">
        <f>UNIFORMES!C86</f>
        <v>1.712962962962963</v>
      </c>
    </row>
    <row r="116" spans="1:5">
      <c r="A116" s="95" t="s">
        <v>30</v>
      </c>
      <c r="B116" s="118" t="s">
        <v>136</v>
      </c>
      <c r="C116" s="30" t="s">
        <v>1</v>
      </c>
      <c r="D116" s="15">
        <v>0</v>
      </c>
    </row>
    <row r="117" spans="1:5" ht="13.5" thickBot="1">
      <c r="A117" s="189" t="s">
        <v>31</v>
      </c>
      <c r="B117" s="119" t="s">
        <v>57</v>
      </c>
      <c r="C117" s="31" t="s">
        <v>1</v>
      </c>
      <c r="D117" s="27">
        <v>0</v>
      </c>
    </row>
    <row r="118" spans="1:5" ht="13.5" thickBot="1">
      <c r="A118" s="182"/>
      <c r="B118" s="120" t="s">
        <v>7</v>
      </c>
      <c r="C118" s="55" t="s">
        <v>1</v>
      </c>
      <c r="D118" s="56">
        <f>SUM(D114:D117)</f>
        <v>1.712962962962963</v>
      </c>
    </row>
    <row r="119" spans="1:5" ht="13.5" thickBot="1">
      <c r="B119" s="106" t="s">
        <v>1</v>
      </c>
      <c r="C119" s="19" t="s">
        <v>1</v>
      </c>
      <c r="D119" s="20" t="s">
        <v>1</v>
      </c>
    </row>
    <row r="120" spans="1:5" ht="13.5" thickBot="1">
      <c r="A120" s="420" t="s">
        <v>75</v>
      </c>
      <c r="B120" s="421"/>
      <c r="C120" s="421"/>
      <c r="D120" s="422"/>
    </row>
    <row r="121" spans="1:5" ht="13.5" thickBot="1">
      <c r="A121" s="21">
        <v>6</v>
      </c>
      <c r="B121" s="36" t="s">
        <v>112</v>
      </c>
      <c r="C121" s="21" t="s">
        <v>1</v>
      </c>
      <c r="D121" s="21"/>
    </row>
    <row r="122" spans="1:5">
      <c r="A122" s="193" t="s">
        <v>28</v>
      </c>
      <c r="B122" s="121" t="s">
        <v>76</v>
      </c>
      <c r="C122" s="268">
        <f>'ASS SENIOR '!C122</f>
        <v>0.03</v>
      </c>
      <c r="D122" s="15">
        <f>D145*C122</f>
        <v>167.80790563302585</v>
      </c>
    </row>
    <row r="123" spans="1:5">
      <c r="A123" s="194"/>
      <c r="B123" s="122" t="s">
        <v>103</v>
      </c>
      <c r="C123" s="269"/>
      <c r="D123" s="37">
        <f>D145+D122</f>
        <v>5761.4047600672211</v>
      </c>
    </row>
    <row r="124" spans="1:5">
      <c r="A124" s="194" t="s">
        <v>29</v>
      </c>
      <c r="B124" s="123" t="s">
        <v>77</v>
      </c>
      <c r="C124" s="268">
        <f>'ASS PLENO'!C124</f>
        <v>0.03</v>
      </c>
      <c r="D124" s="15">
        <f>C124*D123</f>
        <v>172.84214280201664</v>
      </c>
    </row>
    <row r="125" spans="1:5">
      <c r="A125" s="194"/>
      <c r="B125" s="123"/>
      <c r="C125" s="26"/>
      <c r="D125" s="37">
        <f>D123+D124</f>
        <v>5934.2469028692376</v>
      </c>
    </row>
    <row r="126" spans="1:5">
      <c r="A126" s="194" t="s">
        <v>30</v>
      </c>
      <c r="B126" s="124" t="s">
        <v>33</v>
      </c>
      <c r="C126" s="270">
        <f>C133+C129+C128+C130</f>
        <v>0.13150000000000001</v>
      </c>
      <c r="D126" s="15">
        <f>D146-D122-D124</f>
        <v>898.50715915636658</v>
      </c>
      <c r="E126" s="279"/>
    </row>
    <row r="127" spans="1:5">
      <c r="A127" s="194" t="s">
        <v>88</v>
      </c>
      <c r="B127" s="123" t="s">
        <v>78</v>
      </c>
      <c r="C127" s="268">
        <f>C129+C128+C130</f>
        <v>8.1499999999999989E-2</v>
      </c>
      <c r="D127" s="37">
        <f>D126/C126*C127</f>
        <v>556.8694560550864</v>
      </c>
    </row>
    <row r="128" spans="1:5">
      <c r="A128" s="194"/>
      <c r="B128" s="123" t="s">
        <v>99</v>
      </c>
      <c r="C128" s="268">
        <v>6.4999999999999997E-3</v>
      </c>
      <c r="D128" s="15">
        <f>D126/C126*C128</f>
        <v>44.412901403166408</v>
      </c>
    </row>
    <row r="129" spans="1:4">
      <c r="A129" s="194"/>
      <c r="B129" s="123" t="s">
        <v>100</v>
      </c>
      <c r="C129" s="268">
        <v>0.03</v>
      </c>
      <c r="D129" s="15">
        <f>D126/C126*C129</f>
        <v>204.98262186076803</v>
      </c>
    </row>
    <row r="130" spans="1:4">
      <c r="A130" s="194"/>
      <c r="B130" s="123" t="s">
        <v>180</v>
      </c>
      <c r="C130" s="268">
        <v>4.4999999999999998E-2</v>
      </c>
      <c r="D130" s="15">
        <f>D126/C126*C130</f>
        <v>307.47393279115204</v>
      </c>
    </row>
    <row r="131" spans="1:4">
      <c r="A131" s="194"/>
      <c r="B131" s="123" t="s">
        <v>101</v>
      </c>
      <c r="C131" s="268">
        <v>0</v>
      </c>
      <c r="D131" s="15">
        <v>0</v>
      </c>
    </row>
    <row r="132" spans="1:4">
      <c r="A132" s="194" t="s">
        <v>89</v>
      </c>
      <c r="B132" s="124" t="s">
        <v>79</v>
      </c>
      <c r="C132" s="270">
        <f>C134+C133</f>
        <v>0.05</v>
      </c>
      <c r="D132" s="37">
        <f>D126/C126*C132</f>
        <v>341.63770310128007</v>
      </c>
    </row>
    <row r="133" spans="1:4">
      <c r="A133" s="194"/>
      <c r="B133" s="123" t="s">
        <v>102</v>
      </c>
      <c r="C133" s="268">
        <v>0.05</v>
      </c>
      <c r="D133" s="15">
        <f>D126/C126*C132</f>
        <v>341.63770310128007</v>
      </c>
    </row>
    <row r="134" spans="1:4" ht="13.5" thickBot="1">
      <c r="A134" s="195"/>
      <c r="B134" s="105" t="s">
        <v>101</v>
      </c>
      <c r="C134" s="268">
        <v>0</v>
      </c>
      <c r="D134" s="18">
        <v>0</v>
      </c>
    </row>
    <row r="135" spans="1:4" ht="13.5" thickBot="1">
      <c r="A135" s="182"/>
      <c r="B135" s="114" t="s">
        <v>7</v>
      </c>
      <c r="C135" s="58" t="s">
        <v>1</v>
      </c>
      <c r="D135" s="50">
        <f>D122+D124+D126</f>
        <v>1239.1572075914091</v>
      </c>
    </row>
    <row r="136" spans="1:4" ht="13.5" thickBot="1">
      <c r="A136" s="225"/>
      <c r="B136" s="226"/>
      <c r="C136" s="227"/>
      <c r="D136" s="228"/>
    </row>
    <row r="137" spans="1:4" ht="13.5" thickBot="1">
      <c r="A137" s="224" t="s">
        <v>105</v>
      </c>
      <c r="B137" s="221" t="s">
        <v>106</v>
      </c>
      <c r="C137" s="222" t="s">
        <v>1</v>
      </c>
      <c r="D137" s="223"/>
    </row>
    <row r="138" spans="1:4" ht="13.5" thickBot="1">
      <c r="A138" s="225"/>
      <c r="B138" s="226"/>
      <c r="C138" s="227"/>
      <c r="D138" s="228"/>
    </row>
    <row r="139" spans="1:4" ht="13.5" thickBot="1">
      <c r="A139" s="21">
        <v>1</v>
      </c>
      <c r="B139" s="274" t="s">
        <v>86</v>
      </c>
      <c r="C139" s="24" t="s">
        <v>1</v>
      </c>
      <c r="D139" s="11" t="s">
        <v>12</v>
      </c>
    </row>
    <row r="140" spans="1:4">
      <c r="A140" s="196" t="s">
        <v>28</v>
      </c>
      <c r="B140" s="110" t="s">
        <v>85</v>
      </c>
      <c r="C140" s="123"/>
      <c r="D140" s="197">
        <f>D47</f>
        <v>3159.95</v>
      </c>
    </row>
    <row r="141" spans="1:4">
      <c r="A141" s="95" t="s">
        <v>29</v>
      </c>
      <c r="B141" s="110" t="s">
        <v>84</v>
      </c>
      <c r="C141" s="123"/>
      <c r="D141" s="197">
        <f>D84</f>
        <v>1911.3233849999997</v>
      </c>
    </row>
    <row r="142" spans="1:4">
      <c r="A142" s="95" t="s">
        <v>30</v>
      </c>
      <c r="B142" s="110" t="s">
        <v>83</v>
      </c>
      <c r="C142" s="123"/>
      <c r="D142" s="197">
        <f>D94</f>
        <v>212.12354767123287</v>
      </c>
    </row>
    <row r="143" spans="1:4">
      <c r="A143" s="95" t="s">
        <v>31</v>
      </c>
      <c r="B143" s="110" t="s">
        <v>82</v>
      </c>
      <c r="C143" s="123"/>
      <c r="D143" s="197">
        <f>D109</f>
        <v>308.48695880000002</v>
      </c>
    </row>
    <row r="144" spans="1:4" ht="13.5" thickBot="1">
      <c r="A144" s="176" t="s">
        <v>32</v>
      </c>
      <c r="B144" s="112" t="s">
        <v>80</v>
      </c>
      <c r="C144" s="105"/>
      <c r="D144" s="198">
        <f>D118</f>
        <v>1.712962962962963</v>
      </c>
    </row>
    <row r="145" spans="1:4" ht="16.5" thickBot="1">
      <c r="A145" s="199"/>
      <c r="B145" s="125" t="s">
        <v>114</v>
      </c>
      <c r="C145" s="200"/>
      <c r="D145" s="201">
        <f>SUM(D140:D144)</f>
        <v>5593.5968544341949</v>
      </c>
    </row>
    <row r="146" spans="1:4" ht="13.5" thickBot="1">
      <c r="A146" s="202" t="s">
        <v>53</v>
      </c>
      <c r="B146" s="126" t="s">
        <v>87</v>
      </c>
      <c r="C146" s="203"/>
      <c r="D146" s="204">
        <f>D147-D145</f>
        <v>1239.1572075914091</v>
      </c>
    </row>
    <row r="147" spans="1:4" ht="16.5" thickBot="1">
      <c r="A147" s="402" t="s">
        <v>110</v>
      </c>
      <c r="B147" s="403"/>
      <c r="C147" s="404"/>
      <c r="D147" s="205">
        <f>D125/(100%-C126)</f>
        <v>6832.7540620256041</v>
      </c>
    </row>
    <row r="148" spans="1:4" ht="13.5" thickBot="1">
      <c r="B148" s="127"/>
      <c r="C148" s="127"/>
      <c r="D148" s="127"/>
    </row>
    <row r="149" spans="1:4" ht="13.5" thickBot="1">
      <c r="A149" s="229" t="s">
        <v>107</v>
      </c>
      <c r="B149" s="230" t="s">
        <v>173</v>
      </c>
      <c r="C149" s="48" t="s">
        <v>1</v>
      </c>
      <c r="D149" s="38"/>
    </row>
    <row r="150" spans="1:4" ht="13.5" thickBot="1">
      <c r="A150" s="225"/>
      <c r="B150" s="226"/>
      <c r="C150" s="227"/>
      <c r="D150" s="228"/>
    </row>
    <row r="151" spans="1:4" ht="13.5" thickBot="1">
      <c r="A151" s="39" t="s">
        <v>108</v>
      </c>
      <c r="B151" s="128" t="s">
        <v>109</v>
      </c>
      <c r="C151" s="40" t="s">
        <v>1</v>
      </c>
      <c r="D151" s="41" t="s">
        <v>12</v>
      </c>
    </row>
    <row r="152" spans="1:4">
      <c r="A152" s="206" t="s">
        <v>28</v>
      </c>
      <c r="B152" s="129" t="s">
        <v>58</v>
      </c>
      <c r="C152" s="264">
        <f>C51</f>
        <v>8.3299999999999999E-2</v>
      </c>
      <c r="D152" s="42">
        <f>C152*D47</f>
        <v>263.22383500000001</v>
      </c>
    </row>
    <row r="153" spans="1:4">
      <c r="A153" s="207" t="s">
        <v>29</v>
      </c>
      <c r="B153" s="130" t="s">
        <v>143</v>
      </c>
      <c r="C153" s="265">
        <f>C52</f>
        <v>0.121</v>
      </c>
      <c r="D153" s="99">
        <f>C153*D47</f>
        <v>382.35394999999994</v>
      </c>
    </row>
    <row r="154" spans="1:4">
      <c r="A154" s="208" t="s">
        <v>30</v>
      </c>
      <c r="B154" s="166" t="s">
        <v>71</v>
      </c>
      <c r="C154" s="266">
        <v>4.4999999999999998E-2</v>
      </c>
      <c r="D154" s="99">
        <f>C154*D47</f>
        <v>142.19774999999998</v>
      </c>
    </row>
    <row r="155" spans="1:4" ht="13.5" thickBot="1">
      <c r="A155" s="209" t="s">
        <v>31</v>
      </c>
      <c r="B155" s="131" t="s">
        <v>141</v>
      </c>
      <c r="C155" s="267">
        <f>C108</f>
        <v>3.02364E-2</v>
      </c>
      <c r="D155" s="99">
        <f>C155*D47</f>
        <v>95.545512179999989</v>
      </c>
    </row>
    <row r="156" spans="1:4" ht="16.5" thickBot="1">
      <c r="A156" s="413" t="s">
        <v>16</v>
      </c>
      <c r="B156" s="414"/>
      <c r="C156" s="89">
        <f>SUM(C152:C155)</f>
        <v>0.27953639999999996</v>
      </c>
      <c r="D156" s="46">
        <f>SUM(D152:D155)</f>
        <v>883.32104717999994</v>
      </c>
    </row>
    <row r="157" spans="1:4">
      <c r="A157" s="401" t="s">
        <v>172</v>
      </c>
      <c r="B157" s="401"/>
      <c r="C157" s="401"/>
      <c r="D157" s="401"/>
    </row>
    <row r="159" spans="1:4">
      <c r="A159" s="412" t="s">
        <v>171</v>
      </c>
      <c r="B159" s="412"/>
      <c r="C159" s="412"/>
      <c r="D159" s="412"/>
    </row>
    <row r="160" spans="1:4">
      <c r="A160" s="412" t="s">
        <v>153</v>
      </c>
      <c r="B160" s="412"/>
      <c r="C160" s="412"/>
      <c r="D160" s="412"/>
    </row>
  </sheetData>
  <mergeCells count="56">
    <mergeCell ref="A160:D160"/>
    <mergeCell ref="A112:D112"/>
    <mergeCell ref="A120:D120"/>
    <mergeCell ref="A147:C147"/>
    <mergeCell ref="A156:B156"/>
    <mergeCell ref="A157:D157"/>
    <mergeCell ref="A159:D159"/>
    <mergeCell ref="A110:D110"/>
    <mergeCell ref="A54:D54"/>
    <mergeCell ref="A65:B65"/>
    <mergeCell ref="A66:D66"/>
    <mergeCell ref="A67:D67"/>
    <mergeCell ref="A77:B77"/>
    <mergeCell ref="A79:B79"/>
    <mergeCell ref="C79:D79"/>
    <mergeCell ref="A86:D86"/>
    <mergeCell ref="B87:D87"/>
    <mergeCell ref="A95:D95"/>
    <mergeCell ref="A96:D96"/>
    <mergeCell ref="A98:D98"/>
    <mergeCell ref="A53:B53"/>
    <mergeCell ref="A30:C30"/>
    <mergeCell ref="A31:C31"/>
    <mergeCell ref="A32:C32"/>
    <mergeCell ref="A33:C33"/>
    <mergeCell ref="A34:C34"/>
    <mergeCell ref="B36:D36"/>
    <mergeCell ref="A39:B39"/>
    <mergeCell ref="C39:D39"/>
    <mergeCell ref="A47:C47"/>
    <mergeCell ref="A49:B49"/>
    <mergeCell ref="B50:D50"/>
    <mergeCell ref="A29:C29"/>
    <mergeCell ref="A16:B16"/>
    <mergeCell ref="A17:B17"/>
    <mergeCell ref="A19:D19"/>
    <mergeCell ref="A20:C20"/>
    <mergeCell ref="A21:C21"/>
    <mergeCell ref="A22:C22"/>
    <mergeCell ref="A23:C23"/>
    <mergeCell ref="A24:C24"/>
    <mergeCell ref="A26:D26"/>
    <mergeCell ref="A27:C27"/>
    <mergeCell ref="A28:C28"/>
    <mergeCell ref="A15:D15"/>
    <mergeCell ref="A1:D1"/>
    <mergeCell ref="A2:D2"/>
    <mergeCell ref="A3:D3"/>
    <mergeCell ref="A5:C5"/>
    <mergeCell ref="A6:C6"/>
    <mergeCell ref="A7:C7"/>
    <mergeCell ref="A9:D9"/>
    <mergeCell ref="A10:C10"/>
    <mergeCell ref="A11:C11"/>
    <mergeCell ref="A12:C12"/>
    <mergeCell ref="A13:C13"/>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opLeftCell="A73" workbookViewId="0">
      <selection activeCell="C81" sqref="C81"/>
    </sheetView>
  </sheetViews>
  <sheetFormatPr defaultRowHeight="15"/>
  <cols>
    <col min="1" max="1" width="6" customWidth="1"/>
    <col min="2" max="2" width="49.140625" customWidth="1"/>
    <col min="3" max="3" width="14.140625" customWidth="1"/>
    <col min="4" max="4" width="17.7109375" customWidth="1"/>
    <col min="5" max="5" width="20.85546875" customWidth="1"/>
    <col min="6" max="6" width="26.5703125" customWidth="1"/>
    <col min="7" max="7" width="28.7109375" customWidth="1"/>
    <col min="8" max="8" width="30" customWidth="1"/>
    <col min="9" max="9" width="28.7109375" customWidth="1"/>
    <col min="10" max="10" width="32.140625" customWidth="1"/>
    <col min="11" max="11" width="38.140625" customWidth="1"/>
  </cols>
  <sheetData>
    <row r="1" spans="1:11">
      <c r="A1" s="454" t="s">
        <v>189</v>
      </c>
      <c r="B1" s="454"/>
      <c r="C1" s="454"/>
      <c r="D1" s="454"/>
      <c r="E1" s="454"/>
      <c r="F1" s="454"/>
    </row>
    <row r="2" spans="1:11">
      <c r="A2" s="280"/>
      <c r="B2" s="281"/>
      <c r="C2" s="280"/>
      <c r="D2" s="280"/>
      <c r="E2" s="280"/>
      <c r="F2" s="280"/>
    </row>
    <row r="3" spans="1:11">
      <c r="A3" s="453" t="s">
        <v>190</v>
      </c>
      <c r="B3" s="453"/>
      <c r="C3" s="453"/>
      <c r="D3" s="453"/>
      <c r="E3" s="453"/>
      <c r="F3" s="453"/>
    </row>
    <row r="4" spans="1:11" ht="15" customHeight="1">
      <c r="A4" s="455" t="s">
        <v>191</v>
      </c>
      <c r="B4" s="456"/>
      <c r="C4" s="456"/>
      <c r="D4" s="456"/>
      <c r="E4" s="456"/>
      <c r="F4" s="456"/>
    </row>
    <row r="5" spans="1:11">
      <c r="A5" s="282" t="s">
        <v>192</v>
      </c>
      <c r="B5" s="282" t="s">
        <v>193</v>
      </c>
      <c r="C5" s="282" t="s">
        <v>194</v>
      </c>
      <c r="D5" s="282" t="s">
        <v>195</v>
      </c>
      <c r="E5" s="282" t="s">
        <v>196</v>
      </c>
      <c r="F5" s="282" t="s">
        <v>197</v>
      </c>
    </row>
    <row r="6" spans="1:11" ht="46.5" customHeight="1">
      <c r="A6" s="283">
        <v>1</v>
      </c>
      <c r="B6" s="284" t="s">
        <v>198</v>
      </c>
      <c r="C6" s="283">
        <v>3</v>
      </c>
      <c r="D6" s="285">
        <v>90</v>
      </c>
      <c r="E6" s="286">
        <f t="shared" ref="E6:E11" si="0">(D6*C6)</f>
        <v>270</v>
      </c>
      <c r="F6" s="286">
        <f t="shared" ref="F6:F11" si="1">E6/12</f>
        <v>22.5</v>
      </c>
      <c r="I6" s="457"/>
      <c r="J6" s="457"/>
      <c r="K6" s="457"/>
    </row>
    <row r="7" spans="1:11" ht="24">
      <c r="A7" s="283">
        <v>2</v>
      </c>
      <c r="B7" s="284" t="s">
        <v>199</v>
      </c>
      <c r="C7" s="283">
        <v>5</v>
      </c>
      <c r="D7" s="285">
        <v>45</v>
      </c>
      <c r="E7" s="286">
        <f t="shared" si="0"/>
        <v>225</v>
      </c>
      <c r="F7" s="286">
        <f t="shared" si="1"/>
        <v>18.75</v>
      </c>
      <c r="I7" s="457"/>
      <c r="J7" s="457"/>
      <c r="K7" s="457"/>
    </row>
    <row r="8" spans="1:11">
      <c r="A8" s="283">
        <v>3</v>
      </c>
      <c r="B8" s="284" t="s">
        <v>200</v>
      </c>
      <c r="C8" s="283">
        <v>2</v>
      </c>
      <c r="D8" s="285">
        <v>12</v>
      </c>
      <c r="E8" s="286">
        <f t="shared" si="0"/>
        <v>24</v>
      </c>
      <c r="F8" s="286">
        <f t="shared" si="1"/>
        <v>2</v>
      </c>
      <c r="I8" s="457"/>
      <c r="J8" s="457"/>
      <c r="K8" s="457"/>
    </row>
    <row r="9" spans="1:11" ht="27" customHeight="1">
      <c r="A9" s="283">
        <v>4</v>
      </c>
      <c r="B9" s="284" t="s">
        <v>201</v>
      </c>
      <c r="C9" s="283">
        <v>3</v>
      </c>
      <c r="D9" s="285">
        <v>80</v>
      </c>
      <c r="E9" s="286">
        <f t="shared" si="0"/>
        <v>240</v>
      </c>
      <c r="F9" s="286">
        <f t="shared" si="1"/>
        <v>20</v>
      </c>
      <c r="I9" s="457"/>
      <c r="J9" s="457"/>
      <c r="K9" s="457"/>
    </row>
    <row r="10" spans="1:11">
      <c r="A10" s="283">
        <v>6</v>
      </c>
      <c r="B10" s="287" t="s">
        <v>202</v>
      </c>
      <c r="C10" s="283">
        <v>8</v>
      </c>
      <c r="D10" s="285">
        <v>10</v>
      </c>
      <c r="E10" s="286">
        <f t="shared" si="0"/>
        <v>80</v>
      </c>
      <c r="F10" s="286">
        <f t="shared" si="1"/>
        <v>6.666666666666667</v>
      </c>
      <c r="I10" s="457"/>
      <c r="J10" s="457"/>
      <c r="K10" s="457"/>
    </row>
    <row r="11" spans="1:11">
      <c r="A11" s="357">
        <v>7</v>
      </c>
      <c r="B11" s="358" t="s">
        <v>277</v>
      </c>
      <c r="C11" s="359">
        <v>1</v>
      </c>
      <c r="D11" s="360">
        <v>7.5</v>
      </c>
      <c r="E11" s="286">
        <f t="shared" si="0"/>
        <v>7.5</v>
      </c>
      <c r="F11" s="286">
        <f t="shared" si="1"/>
        <v>0.625</v>
      </c>
      <c r="I11" s="76"/>
      <c r="J11" s="76"/>
      <c r="K11" s="76"/>
    </row>
    <row r="12" spans="1:11">
      <c r="A12" s="458" t="s">
        <v>203</v>
      </c>
      <c r="B12" s="459"/>
      <c r="C12" s="459"/>
      <c r="D12" s="459"/>
      <c r="E12" s="288">
        <f>SUM(E6:E11)</f>
        <v>846.5</v>
      </c>
      <c r="F12" s="289"/>
    </row>
    <row r="13" spans="1:11">
      <c r="A13" s="458" t="s">
        <v>204</v>
      </c>
      <c r="B13" s="459"/>
      <c r="C13" s="459"/>
      <c r="D13" s="459"/>
      <c r="E13" s="460"/>
      <c r="F13" s="290">
        <f>SUM(F6:F11)</f>
        <v>70.541666666666671</v>
      </c>
    </row>
    <row r="16" spans="1:11">
      <c r="A16" s="454" t="s">
        <v>189</v>
      </c>
      <c r="B16" s="454"/>
      <c r="C16" s="454"/>
      <c r="D16" s="454"/>
      <c r="E16" s="454"/>
      <c r="F16" s="454"/>
    </row>
    <row r="17" spans="1:6">
      <c r="A17" s="280"/>
      <c r="B17" s="281"/>
      <c r="C17" s="280"/>
      <c r="D17" s="280"/>
      <c r="E17" s="280"/>
      <c r="F17" s="280"/>
    </row>
    <row r="18" spans="1:6">
      <c r="A18" s="453" t="s">
        <v>205</v>
      </c>
      <c r="B18" s="453"/>
      <c r="C18" s="453"/>
      <c r="D18" s="453"/>
      <c r="E18" s="453"/>
      <c r="F18" s="453"/>
    </row>
    <row r="19" spans="1:6">
      <c r="A19" s="455" t="s">
        <v>206</v>
      </c>
      <c r="B19" s="456"/>
      <c r="C19" s="456"/>
      <c r="D19" s="456"/>
      <c r="E19" s="456"/>
      <c r="F19" s="456"/>
    </row>
    <row r="20" spans="1:6">
      <c r="A20" s="282" t="s">
        <v>192</v>
      </c>
      <c r="B20" s="282" t="s">
        <v>193</v>
      </c>
      <c r="C20" s="282" t="s">
        <v>194</v>
      </c>
      <c r="D20" s="282" t="s">
        <v>195</v>
      </c>
      <c r="E20" s="282" t="s">
        <v>196</v>
      </c>
      <c r="F20" s="282" t="s">
        <v>197</v>
      </c>
    </row>
    <row r="21" spans="1:6" ht="24">
      <c r="A21" s="283">
        <v>1</v>
      </c>
      <c r="B21" s="284" t="s">
        <v>207</v>
      </c>
      <c r="C21" s="283">
        <v>2</v>
      </c>
      <c r="D21" s="285">
        <v>90</v>
      </c>
      <c r="E21" s="286">
        <f t="shared" ref="E21:E22" si="2">(D21*C21)</f>
        <v>180</v>
      </c>
      <c r="F21" s="286">
        <f t="shared" ref="F21:F27" si="3">E21/12</f>
        <v>15</v>
      </c>
    </row>
    <row r="22" spans="1:6" ht="24">
      <c r="A22" s="283">
        <v>2</v>
      </c>
      <c r="B22" s="284" t="s">
        <v>208</v>
      </c>
      <c r="C22" s="283">
        <v>3</v>
      </c>
      <c r="D22" s="285">
        <v>120</v>
      </c>
      <c r="E22" s="286">
        <f t="shared" si="2"/>
        <v>360</v>
      </c>
      <c r="F22" s="286">
        <f t="shared" si="3"/>
        <v>30</v>
      </c>
    </row>
    <row r="23" spans="1:6">
      <c r="A23" s="283">
        <v>3</v>
      </c>
      <c r="B23" s="284" t="s">
        <v>209</v>
      </c>
      <c r="C23" s="283">
        <v>8</v>
      </c>
      <c r="D23" s="285">
        <v>49.75</v>
      </c>
      <c r="E23" s="286">
        <f t="shared" ref="E23:E28" si="4">(D23*C23)</f>
        <v>398</v>
      </c>
      <c r="F23" s="286">
        <f t="shared" si="3"/>
        <v>33.166666666666664</v>
      </c>
    </row>
    <row r="24" spans="1:6">
      <c r="A24" s="283">
        <v>4</v>
      </c>
      <c r="B24" s="284" t="s">
        <v>210</v>
      </c>
      <c r="C24" s="283">
        <v>5</v>
      </c>
      <c r="D24" s="285">
        <v>15</v>
      </c>
      <c r="E24" s="286">
        <f t="shared" si="4"/>
        <v>75</v>
      </c>
      <c r="F24" s="286">
        <f t="shared" si="3"/>
        <v>6.25</v>
      </c>
    </row>
    <row r="25" spans="1:6" ht="24">
      <c r="A25" s="283">
        <v>5</v>
      </c>
      <c r="B25" s="287" t="s">
        <v>211</v>
      </c>
      <c r="C25" s="283">
        <v>3</v>
      </c>
      <c r="D25" s="285">
        <v>77</v>
      </c>
      <c r="E25" s="286">
        <f t="shared" si="4"/>
        <v>231</v>
      </c>
      <c r="F25" s="286">
        <f t="shared" si="3"/>
        <v>19.25</v>
      </c>
    </row>
    <row r="26" spans="1:6">
      <c r="A26" s="283">
        <v>6</v>
      </c>
      <c r="B26" s="287" t="s">
        <v>212</v>
      </c>
      <c r="C26" s="287">
        <v>3</v>
      </c>
      <c r="D26" s="291">
        <v>30</v>
      </c>
      <c r="E26" s="292">
        <f t="shared" si="4"/>
        <v>90</v>
      </c>
      <c r="F26" s="292">
        <f t="shared" si="3"/>
        <v>7.5</v>
      </c>
    </row>
    <row r="27" spans="1:6">
      <c r="A27" s="283">
        <v>7</v>
      </c>
      <c r="B27" s="287" t="s">
        <v>213</v>
      </c>
      <c r="C27" s="287">
        <v>3</v>
      </c>
      <c r="D27" s="291">
        <v>5</v>
      </c>
      <c r="E27" s="292">
        <f t="shared" si="4"/>
        <v>15</v>
      </c>
      <c r="F27" s="292">
        <f t="shared" si="3"/>
        <v>1.25</v>
      </c>
    </row>
    <row r="28" spans="1:6">
      <c r="A28" s="283">
        <v>8</v>
      </c>
      <c r="B28" s="287" t="s">
        <v>278</v>
      </c>
      <c r="C28" s="287">
        <v>1</v>
      </c>
      <c r="D28" s="293">
        <v>7.5</v>
      </c>
      <c r="E28" s="287">
        <f t="shared" si="4"/>
        <v>7.5</v>
      </c>
      <c r="F28" s="287">
        <v>0.65</v>
      </c>
    </row>
    <row r="29" spans="1:6">
      <c r="A29" s="458" t="s">
        <v>203</v>
      </c>
      <c r="B29" s="459"/>
      <c r="C29" s="459"/>
      <c r="D29" s="459"/>
      <c r="E29" s="288">
        <f>SUM(E21:E28)</f>
        <v>1356.5</v>
      </c>
      <c r="F29" s="289"/>
    </row>
    <row r="30" spans="1:6">
      <c r="A30" s="458" t="s">
        <v>204</v>
      </c>
      <c r="B30" s="459"/>
      <c r="C30" s="459"/>
      <c r="D30" s="459"/>
      <c r="E30" s="460"/>
      <c r="F30" s="290">
        <f>SUM(F21:F28)</f>
        <v>113.06666666666666</v>
      </c>
    </row>
    <row r="33" spans="1:7">
      <c r="A33" s="453" t="s">
        <v>214</v>
      </c>
      <c r="B33" s="453"/>
      <c r="C33" s="453"/>
      <c r="D33" s="453"/>
      <c r="E33" s="453"/>
      <c r="F33" s="453"/>
    </row>
    <row r="34" spans="1:7">
      <c r="A34" s="455" t="s">
        <v>191</v>
      </c>
      <c r="B34" s="456"/>
      <c r="C34" s="456"/>
      <c r="D34" s="456"/>
      <c r="E34" s="456"/>
      <c r="F34" s="456"/>
    </row>
    <row r="35" spans="1:7">
      <c r="A35" s="282" t="s">
        <v>192</v>
      </c>
      <c r="B35" s="282" t="s">
        <v>193</v>
      </c>
      <c r="C35" s="282" t="s">
        <v>194</v>
      </c>
      <c r="D35" s="282" t="s">
        <v>195</v>
      </c>
      <c r="E35" s="282" t="s">
        <v>196</v>
      </c>
      <c r="F35" s="282" t="s">
        <v>197</v>
      </c>
    </row>
    <row r="36" spans="1:7">
      <c r="A36" s="283">
        <v>1</v>
      </c>
      <c r="B36" s="284" t="s">
        <v>215</v>
      </c>
      <c r="C36" s="283">
        <v>5</v>
      </c>
      <c r="D36" s="285">
        <v>90</v>
      </c>
      <c r="E36" s="286">
        <f t="shared" ref="E36:E37" si="5">(D36*C36)</f>
        <v>450</v>
      </c>
      <c r="F36" s="286">
        <f>E36/12</f>
        <v>37.5</v>
      </c>
    </row>
    <row r="37" spans="1:7" ht="31.5" customHeight="1">
      <c r="A37" s="283">
        <v>2</v>
      </c>
      <c r="B37" s="284" t="s">
        <v>216</v>
      </c>
      <c r="C37" s="283">
        <v>7</v>
      </c>
      <c r="D37" s="285">
        <v>50</v>
      </c>
      <c r="E37" s="286">
        <f t="shared" si="5"/>
        <v>350</v>
      </c>
      <c r="F37" s="286">
        <f>E37/12</f>
        <v>29.166666666666668</v>
      </c>
    </row>
    <row r="38" spans="1:7" ht="35.25" customHeight="1">
      <c r="A38" s="283">
        <v>3</v>
      </c>
      <c r="B38" s="284" t="s">
        <v>217</v>
      </c>
      <c r="C38" s="283">
        <v>3</v>
      </c>
      <c r="D38" s="285">
        <v>80</v>
      </c>
      <c r="E38" s="286">
        <f>(D38*C38)</f>
        <v>240</v>
      </c>
      <c r="F38" s="286">
        <f>E38/12</f>
        <v>20</v>
      </c>
    </row>
    <row r="39" spans="1:7">
      <c r="A39" s="283">
        <v>4</v>
      </c>
      <c r="B39" s="284" t="s">
        <v>218</v>
      </c>
      <c r="C39" s="283">
        <v>8</v>
      </c>
      <c r="D39" s="285">
        <v>15</v>
      </c>
      <c r="E39" s="286">
        <f>(D39*C39)</f>
        <v>120</v>
      </c>
      <c r="F39" s="286">
        <f>E39/12</f>
        <v>10</v>
      </c>
    </row>
    <row r="40" spans="1:7">
      <c r="A40" s="357">
        <v>5</v>
      </c>
      <c r="B40" s="361" t="s">
        <v>133</v>
      </c>
      <c r="C40" s="359">
        <v>1</v>
      </c>
      <c r="D40" s="360">
        <v>7.5</v>
      </c>
      <c r="E40" s="286">
        <f>(D40*C40)</f>
        <v>7.5</v>
      </c>
      <c r="F40" s="286">
        <f>E40/12</f>
        <v>0.625</v>
      </c>
    </row>
    <row r="41" spans="1:7">
      <c r="A41" s="458" t="s">
        <v>203</v>
      </c>
      <c r="B41" s="459"/>
      <c r="C41" s="459"/>
      <c r="D41" s="459"/>
      <c r="E41" s="288">
        <f>SUM(E36:E40)</f>
        <v>1167.5</v>
      </c>
      <c r="F41" s="289"/>
    </row>
    <row r="42" spans="1:7">
      <c r="A42" s="458" t="s">
        <v>204</v>
      </c>
      <c r="B42" s="459"/>
      <c r="C42" s="459"/>
      <c r="D42" s="459"/>
      <c r="E42" s="460"/>
      <c r="F42" s="290">
        <f>SUM(F36:F40)</f>
        <v>97.291666666666671</v>
      </c>
    </row>
    <row r="44" spans="1:7">
      <c r="B44" s="280"/>
      <c r="C44" s="280"/>
    </row>
    <row r="47" spans="1:7">
      <c r="B47" s="461" t="s">
        <v>219</v>
      </c>
      <c r="C47" s="461"/>
      <c r="E47" s="461" t="s">
        <v>220</v>
      </c>
      <c r="F47" s="461"/>
      <c r="G47" s="294"/>
    </row>
    <row r="48" spans="1:7">
      <c r="B48" s="280"/>
      <c r="C48" s="280"/>
      <c r="E48" s="280"/>
      <c r="F48" s="280"/>
      <c r="G48" s="280"/>
    </row>
    <row r="49" spans="2:11">
      <c r="B49" s="458" t="s">
        <v>221</v>
      </c>
      <c r="C49" s="459"/>
      <c r="E49" s="295" t="s">
        <v>220</v>
      </c>
      <c r="F49" s="296" t="s">
        <v>222</v>
      </c>
      <c r="G49" s="297" t="s">
        <v>223</v>
      </c>
      <c r="H49" s="297" t="s">
        <v>224</v>
      </c>
      <c r="I49" s="297" t="s">
        <v>183</v>
      </c>
      <c r="J49" s="298" t="s">
        <v>225</v>
      </c>
      <c r="K49" s="298" t="s">
        <v>226</v>
      </c>
    </row>
    <row r="50" spans="2:11" ht="24.75">
      <c r="B50" s="299" t="s">
        <v>227</v>
      </c>
      <c r="C50" s="300">
        <v>33.619999999999997</v>
      </c>
      <c r="E50" s="301" t="s">
        <v>228</v>
      </c>
      <c r="F50" s="302">
        <v>5.5</v>
      </c>
      <c r="G50" s="302">
        <v>5.5</v>
      </c>
      <c r="H50" s="302">
        <v>5.5</v>
      </c>
      <c r="I50" s="302">
        <v>5.5</v>
      </c>
      <c r="J50" s="302">
        <v>5.5</v>
      </c>
      <c r="K50" s="302">
        <v>5.5</v>
      </c>
    </row>
    <row r="51" spans="2:11">
      <c r="B51" s="299" t="s">
        <v>229</v>
      </c>
      <c r="C51" s="303">
        <v>22</v>
      </c>
      <c r="E51" s="304" t="s">
        <v>230</v>
      </c>
      <c r="F51" s="305">
        <v>2</v>
      </c>
      <c r="G51" s="305">
        <v>2</v>
      </c>
      <c r="H51" s="305">
        <v>2</v>
      </c>
      <c r="I51" s="305">
        <v>2</v>
      </c>
      <c r="J51" s="305">
        <v>2</v>
      </c>
      <c r="K51" s="305">
        <v>2</v>
      </c>
    </row>
    <row r="52" spans="2:11">
      <c r="B52" s="306" t="s">
        <v>231</v>
      </c>
      <c r="C52" s="307">
        <f>C50*C51</f>
        <v>739.64</v>
      </c>
      <c r="E52" s="304" t="s">
        <v>232</v>
      </c>
      <c r="F52" s="303">
        <v>22</v>
      </c>
      <c r="G52" s="303">
        <v>22</v>
      </c>
      <c r="H52" s="303">
        <v>22</v>
      </c>
      <c r="I52" s="303">
        <v>22</v>
      </c>
      <c r="J52" s="303">
        <v>22</v>
      </c>
      <c r="K52" s="303">
        <v>22</v>
      </c>
    </row>
    <row r="53" spans="2:11">
      <c r="B53" s="299" t="s">
        <v>233</v>
      </c>
      <c r="C53" s="308"/>
      <c r="E53" s="304" t="s">
        <v>234</v>
      </c>
      <c r="F53" s="309">
        <f t="shared" ref="F53:K53" si="6">F50*F51*F52</f>
        <v>242</v>
      </c>
      <c r="G53" s="309">
        <f t="shared" si="6"/>
        <v>242</v>
      </c>
      <c r="H53" s="309">
        <f t="shared" si="6"/>
        <v>242</v>
      </c>
      <c r="I53" s="309">
        <f t="shared" si="6"/>
        <v>242</v>
      </c>
      <c r="J53" s="309">
        <f t="shared" si="6"/>
        <v>242</v>
      </c>
      <c r="K53" s="309">
        <f t="shared" si="6"/>
        <v>242</v>
      </c>
    </row>
    <row r="54" spans="2:11">
      <c r="B54" s="306" t="s">
        <v>231</v>
      </c>
      <c r="C54" s="307">
        <f>(C52)-(C52*C53)</f>
        <v>739.64</v>
      </c>
      <c r="E54" s="304" t="s">
        <v>235</v>
      </c>
      <c r="F54" s="310">
        <v>9238.0499999999993</v>
      </c>
      <c r="G54" s="310">
        <v>5005.3900000000003</v>
      </c>
      <c r="H54" s="310">
        <v>2289.17</v>
      </c>
      <c r="I54" s="310">
        <v>5006.6400000000003</v>
      </c>
      <c r="J54" s="310">
        <v>2220</v>
      </c>
      <c r="K54" s="310">
        <v>2590</v>
      </c>
    </row>
    <row r="55" spans="2:11">
      <c r="B55" s="299" t="s">
        <v>236</v>
      </c>
      <c r="C55" s="311"/>
      <c r="E55" s="304" t="s">
        <v>237</v>
      </c>
      <c r="F55" s="309">
        <f t="shared" ref="F55:K55" si="7">F54*6%</f>
        <v>554.2829999999999</v>
      </c>
      <c r="G55" s="309">
        <f t="shared" si="7"/>
        <v>300.32339999999999</v>
      </c>
      <c r="H55" s="309">
        <f t="shared" si="7"/>
        <v>137.3502</v>
      </c>
      <c r="I55" s="309">
        <f t="shared" si="7"/>
        <v>300.39839999999998</v>
      </c>
      <c r="J55" s="309">
        <f t="shared" si="7"/>
        <v>133.19999999999999</v>
      </c>
      <c r="K55" s="309">
        <f t="shared" si="7"/>
        <v>155.4</v>
      </c>
    </row>
    <row r="56" spans="2:11">
      <c r="B56" s="312" t="s">
        <v>238</v>
      </c>
      <c r="C56" s="313">
        <f>C54+C55</f>
        <v>739.64</v>
      </c>
      <c r="E56" s="312" t="s">
        <v>239</v>
      </c>
      <c r="F56" s="314">
        <f t="shared" ref="F56:K56" si="8">F53-F55</f>
        <v>-312.2829999999999</v>
      </c>
      <c r="G56" s="314">
        <f t="shared" si="8"/>
        <v>-58.323399999999992</v>
      </c>
      <c r="H56" s="314">
        <f t="shared" si="8"/>
        <v>104.6498</v>
      </c>
      <c r="I56" s="314">
        <f t="shared" si="8"/>
        <v>-58.398399999999981</v>
      </c>
      <c r="J56" s="314">
        <f t="shared" si="8"/>
        <v>108.80000000000001</v>
      </c>
      <c r="K56" s="314">
        <f t="shared" si="8"/>
        <v>86.6</v>
      </c>
    </row>
    <row r="57" spans="2:11">
      <c r="B57" s="280"/>
      <c r="C57" s="280"/>
      <c r="E57" s="295" t="s">
        <v>220</v>
      </c>
      <c r="F57" s="296" t="s">
        <v>186</v>
      </c>
      <c r="G57" s="296" t="s">
        <v>187</v>
      </c>
      <c r="H57" s="296" t="s">
        <v>240</v>
      </c>
    </row>
    <row r="58" spans="2:11" ht="24.75">
      <c r="E58" s="301" t="s">
        <v>228</v>
      </c>
      <c r="F58" s="302">
        <v>5.5</v>
      </c>
      <c r="G58" s="302">
        <v>5.5</v>
      </c>
      <c r="H58" s="302">
        <v>5.5</v>
      </c>
    </row>
    <row r="59" spans="2:11">
      <c r="B59" s="458" t="s">
        <v>241</v>
      </c>
      <c r="C59" s="459"/>
      <c r="E59" s="304" t="s">
        <v>230</v>
      </c>
      <c r="F59" s="305">
        <v>2</v>
      </c>
      <c r="G59" s="305">
        <v>2</v>
      </c>
      <c r="H59" s="305">
        <v>2</v>
      </c>
    </row>
    <row r="60" spans="2:11">
      <c r="B60" s="299" t="s">
        <v>227</v>
      </c>
      <c r="C60" s="300">
        <v>33.92</v>
      </c>
      <c r="E60" s="304" t="s">
        <v>232</v>
      </c>
      <c r="F60" s="303">
        <v>22</v>
      </c>
      <c r="G60" s="303">
        <v>22</v>
      </c>
      <c r="H60" s="303">
        <v>22</v>
      </c>
    </row>
    <row r="61" spans="2:11">
      <c r="B61" s="299" t="s">
        <v>229</v>
      </c>
      <c r="C61" s="303">
        <v>22</v>
      </c>
      <c r="E61" s="304" t="s">
        <v>234</v>
      </c>
      <c r="F61" s="309">
        <f t="shared" ref="F61:H61" si="9">F58*F59*F60</f>
        <v>242</v>
      </c>
      <c r="G61" s="309">
        <f t="shared" si="9"/>
        <v>242</v>
      </c>
      <c r="H61" s="309">
        <f t="shared" si="9"/>
        <v>242</v>
      </c>
    </row>
    <row r="62" spans="2:11">
      <c r="B62" s="306" t="s">
        <v>231</v>
      </c>
      <c r="C62" s="307">
        <f>C60*C61</f>
        <v>746.24</v>
      </c>
      <c r="E62" s="304" t="s">
        <v>235</v>
      </c>
      <c r="F62" s="315" t="s">
        <v>242</v>
      </c>
      <c r="G62" s="315" t="s">
        <v>242</v>
      </c>
      <c r="H62" s="315" t="s">
        <v>242</v>
      </c>
    </row>
    <row r="63" spans="2:11">
      <c r="B63" s="299" t="s">
        <v>233</v>
      </c>
      <c r="C63" s="308"/>
      <c r="E63" s="304" t="s">
        <v>237</v>
      </c>
      <c r="F63" s="309">
        <f t="shared" ref="F63:H63" si="10">F62*6%</f>
        <v>554.2829999999999</v>
      </c>
      <c r="G63" s="309">
        <f t="shared" si="10"/>
        <v>554.2829999999999</v>
      </c>
      <c r="H63" s="309">
        <f t="shared" si="10"/>
        <v>554.2829999999999</v>
      </c>
    </row>
    <row r="64" spans="2:11">
      <c r="B64" s="306" t="s">
        <v>231</v>
      </c>
      <c r="C64" s="307">
        <f>(C62)-(C62*C63)</f>
        <v>746.24</v>
      </c>
      <c r="E64" s="312" t="s">
        <v>239</v>
      </c>
      <c r="F64" s="314">
        <f t="shared" ref="F64:H64" si="11">F61-F63</f>
        <v>-312.2829999999999</v>
      </c>
      <c r="G64" s="314">
        <f t="shared" si="11"/>
        <v>-312.2829999999999</v>
      </c>
      <c r="H64" s="314">
        <f t="shared" si="11"/>
        <v>-312.2829999999999</v>
      </c>
    </row>
    <row r="65" spans="2:3">
      <c r="B65" s="299" t="s">
        <v>236</v>
      </c>
      <c r="C65" s="311"/>
    </row>
    <row r="66" spans="2:3">
      <c r="B66" s="312" t="s">
        <v>238</v>
      </c>
      <c r="C66" s="313">
        <f>C64+C65</f>
        <v>746.24</v>
      </c>
    </row>
    <row r="69" spans="2:3">
      <c r="B69" s="458" t="s">
        <v>243</v>
      </c>
      <c r="C69" s="459"/>
    </row>
    <row r="70" spans="2:3">
      <c r="B70" s="299" t="s">
        <v>227</v>
      </c>
      <c r="C70" s="300">
        <v>37</v>
      </c>
    </row>
    <row r="71" spans="2:3">
      <c r="B71" s="299" t="s">
        <v>229</v>
      </c>
      <c r="C71" s="303">
        <v>22</v>
      </c>
    </row>
    <row r="72" spans="2:3">
      <c r="B72" s="306" t="s">
        <v>231</v>
      </c>
      <c r="C72" s="307">
        <f>C70*C71</f>
        <v>814</v>
      </c>
    </row>
    <row r="73" spans="2:3">
      <c r="B73" s="299" t="s">
        <v>233</v>
      </c>
      <c r="C73" s="308"/>
    </row>
    <row r="74" spans="2:3">
      <c r="B74" s="306" t="s">
        <v>231</v>
      </c>
      <c r="C74" s="307">
        <f>(C72)-(C72*C73)</f>
        <v>814</v>
      </c>
    </row>
    <row r="75" spans="2:3">
      <c r="B75" s="299" t="s">
        <v>236</v>
      </c>
      <c r="C75" s="311"/>
    </row>
    <row r="76" spans="2:3">
      <c r="B76" s="312" t="s">
        <v>238</v>
      </c>
      <c r="C76" s="313">
        <f>C74+C75</f>
        <v>814</v>
      </c>
    </row>
    <row r="79" spans="2:3">
      <c r="B79" s="458" t="s">
        <v>279</v>
      </c>
      <c r="C79" s="459"/>
    </row>
    <row r="80" spans="2:3">
      <c r="B80" s="299" t="s">
        <v>281</v>
      </c>
      <c r="C80" s="300">
        <v>1850</v>
      </c>
    </row>
    <row r="81" spans="2:3">
      <c r="B81" s="299" t="s">
        <v>280</v>
      </c>
      <c r="C81" s="303">
        <v>90</v>
      </c>
    </row>
    <row r="82" spans="2:3">
      <c r="B82" s="306" t="s">
        <v>231</v>
      </c>
      <c r="C82" s="307">
        <f>C80/C81</f>
        <v>20.555555555555557</v>
      </c>
    </row>
    <row r="83" spans="2:3">
      <c r="B83" s="299"/>
      <c r="C83" s="308"/>
    </row>
    <row r="84" spans="2:3">
      <c r="B84" s="306" t="s">
        <v>282</v>
      </c>
      <c r="C84" s="307">
        <f>C82/12</f>
        <v>1.712962962962963</v>
      </c>
    </row>
    <row r="85" spans="2:3">
      <c r="B85" s="299" t="s">
        <v>283</v>
      </c>
      <c r="C85" s="311">
        <f>C84</f>
        <v>1.712962962962963</v>
      </c>
    </row>
    <row r="86" spans="2:3">
      <c r="B86" s="312" t="s">
        <v>238</v>
      </c>
      <c r="C86" s="313">
        <f>C85</f>
        <v>1.712962962962963</v>
      </c>
    </row>
  </sheetData>
  <mergeCells count="21">
    <mergeCell ref="B59:C59"/>
    <mergeCell ref="B69:C69"/>
    <mergeCell ref="B79:C79"/>
    <mergeCell ref="A34:F34"/>
    <mergeCell ref="A41:D41"/>
    <mergeCell ref="A42:E42"/>
    <mergeCell ref="B47:C47"/>
    <mergeCell ref="E47:F47"/>
    <mergeCell ref="B49:C49"/>
    <mergeCell ref="A33:F33"/>
    <mergeCell ref="A1:F1"/>
    <mergeCell ref="A3:F3"/>
    <mergeCell ref="A4:F4"/>
    <mergeCell ref="I6:K10"/>
    <mergeCell ref="A12:D12"/>
    <mergeCell ref="A13:E13"/>
    <mergeCell ref="A16:F16"/>
    <mergeCell ref="A18:F18"/>
    <mergeCell ref="A19:F19"/>
    <mergeCell ref="A29:D29"/>
    <mergeCell ref="A30:E30"/>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4"/>
  <sheetViews>
    <sheetView topLeftCell="A10" workbookViewId="0">
      <selection activeCell="O22" sqref="O22"/>
    </sheetView>
  </sheetViews>
  <sheetFormatPr defaultRowHeight="15"/>
  <cols>
    <col min="2" max="2" width="35.5703125" customWidth="1"/>
    <col min="11" max="11" width="11.85546875" customWidth="1"/>
    <col min="12" max="12" width="12.28515625" customWidth="1"/>
  </cols>
  <sheetData>
    <row r="1" spans="1:12" ht="15.75" thickBot="1">
      <c r="A1" s="462" t="s">
        <v>121</v>
      </c>
      <c r="B1" s="463"/>
      <c r="C1" s="463"/>
      <c r="D1" s="463"/>
      <c r="E1" s="463"/>
      <c r="F1" s="463"/>
      <c r="G1" s="463"/>
      <c r="H1" s="463"/>
      <c r="I1" s="463"/>
      <c r="J1" s="463"/>
      <c r="K1" s="463"/>
      <c r="L1" s="464"/>
    </row>
    <row r="2" spans="1:12">
      <c r="A2" s="468" t="s">
        <v>122</v>
      </c>
      <c r="B2" s="471" t="s">
        <v>123</v>
      </c>
      <c r="C2" s="474" t="s">
        <v>124</v>
      </c>
      <c r="D2" s="477" t="s">
        <v>155</v>
      </c>
      <c r="E2" s="480" t="s">
        <v>126</v>
      </c>
      <c r="F2" s="481"/>
      <c r="G2" s="481"/>
      <c r="H2" s="481"/>
      <c r="I2" s="481"/>
      <c r="J2" s="482"/>
      <c r="K2" s="483" t="s">
        <v>127</v>
      </c>
      <c r="L2" s="484"/>
    </row>
    <row r="3" spans="1:12">
      <c r="A3" s="469"/>
      <c r="B3" s="472"/>
      <c r="C3" s="475"/>
      <c r="D3" s="478"/>
      <c r="E3" s="62" t="s">
        <v>28</v>
      </c>
      <c r="F3" s="63" t="s">
        <v>29</v>
      </c>
      <c r="G3" s="63" t="s">
        <v>30</v>
      </c>
      <c r="H3" s="63" t="s">
        <v>31</v>
      </c>
      <c r="I3" s="63" t="s">
        <v>32</v>
      </c>
      <c r="J3" s="64" t="s">
        <v>53</v>
      </c>
      <c r="K3" s="485" t="s">
        <v>128</v>
      </c>
      <c r="L3" s="487" t="s">
        <v>129</v>
      </c>
    </row>
    <row r="4" spans="1:12" ht="43.5" customHeight="1" thickBot="1">
      <c r="A4" s="470"/>
      <c r="B4" s="473"/>
      <c r="C4" s="476"/>
      <c r="D4" s="479"/>
      <c r="E4" s="65" t="s">
        <v>27</v>
      </c>
      <c r="F4" s="66" t="s">
        <v>27</v>
      </c>
      <c r="G4" s="66" t="s">
        <v>27</v>
      </c>
      <c r="H4" s="66" t="s">
        <v>27</v>
      </c>
      <c r="I4" s="66" t="s">
        <v>27</v>
      </c>
      <c r="J4" s="67" t="s">
        <v>27</v>
      </c>
      <c r="K4" s="486"/>
      <c r="L4" s="488"/>
    </row>
    <row r="5" spans="1:12">
      <c r="A5" s="68">
        <v>1</v>
      </c>
      <c r="B5" s="69"/>
      <c r="C5" s="150" t="s">
        <v>124</v>
      </c>
      <c r="D5" s="82">
        <v>1</v>
      </c>
      <c r="E5" s="71">
        <v>0</v>
      </c>
      <c r="F5" s="71">
        <v>0</v>
      </c>
      <c r="G5" s="71">
        <v>0</v>
      </c>
      <c r="H5" s="71">
        <v>0</v>
      </c>
      <c r="I5" s="71">
        <v>0</v>
      </c>
      <c r="J5" s="71">
        <v>0</v>
      </c>
      <c r="K5" s="151" t="e">
        <f>AVERAGEIF(E5:J5,"&gt;0")</f>
        <v>#DIV/0!</v>
      </c>
      <c r="L5" s="152" t="e">
        <f>D5*K5</f>
        <v>#DIV/0!</v>
      </c>
    </row>
    <row r="6" spans="1:12">
      <c r="A6" s="72">
        <v>2</v>
      </c>
      <c r="B6" s="73"/>
      <c r="C6" s="150" t="s">
        <v>124</v>
      </c>
      <c r="D6" s="70">
        <v>1</v>
      </c>
      <c r="E6" s="74">
        <v>0</v>
      </c>
      <c r="F6" s="74">
        <v>0</v>
      </c>
      <c r="G6" s="74">
        <v>0</v>
      </c>
      <c r="H6" s="74">
        <v>0</v>
      </c>
      <c r="I6" s="74">
        <v>0</v>
      </c>
      <c r="J6" s="74">
        <v>0</v>
      </c>
      <c r="K6" s="153" t="e">
        <f t="shared" ref="K6:K19" si="0">AVERAGEIF(E6:J6,"&gt;0")</f>
        <v>#DIV/0!</v>
      </c>
      <c r="L6" s="154" t="e">
        <f t="shared" ref="L6:L19" si="1">D6*K6</f>
        <v>#DIV/0!</v>
      </c>
    </row>
    <row r="7" spans="1:12">
      <c r="A7" s="72">
        <v>3</v>
      </c>
      <c r="B7" s="73"/>
      <c r="C7" s="150" t="s">
        <v>124</v>
      </c>
      <c r="D7" s="70">
        <v>1</v>
      </c>
      <c r="E7" s="74">
        <v>0</v>
      </c>
      <c r="F7" s="74">
        <v>0</v>
      </c>
      <c r="G7" s="74">
        <v>0</v>
      </c>
      <c r="H7" s="74">
        <v>0</v>
      </c>
      <c r="I7" s="74">
        <v>0</v>
      </c>
      <c r="J7" s="74">
        <v>0</v>
      </c>
      <c r="K7" s="153" t="e">
        <f t="shared" si="0"/>
        <v>#DIV/0!</v>
      </c>
      <c r="L7" s="154" t="e">
        <f t="shared" si="1"/>
        <v>#DIV/0!</v>
      </c>
    </row>
    <row r="8" spans="1:12">
      <c r="A8" s="72">
        <v>4</v>
      </c>
      <c r="B8" s="73"/>
      <c r="C8" s="150" t="s">
        <v>124</v>
      </c>
      <c r="D8" s="70">
        <v>1</v>
      </c>
      <c r="E8" s="74">
        <v>0</v>
      </c>
      <c r="F8" s="74">
        <v>0</v>
      </c>
      <c r="G8" s="74">
        <v>0</v>
      </c>
      <c r="H8" s="74">
        <v>0</v>
      </c>
      <c r="I8" s="74">
        <v>0</v>
      </c>
      <c r="J8" s="74">
        <v>0</v>
      </c>
      <c r="K8" s="153" t="e">
        <f t="shared" si="0"/>
        <v>#DIV/0!</v>
      </c>
      <c r="L8" s="154" t="e">
        <f t="shared" si="1"/>
        <v>#DIV/0!</v>
      </c>
    </row>
    <row r="9" spans="1:12">
      <c r="A9" s="75">
        <v>5</v>
      </c>
      <c r="B9" s="73"/>
      <c r="C9" s="150" t="s">
        <v>124</v>
      </c>
      <c r="D9" s="70">
        <v>1</v>
      </c>
      <c r="E9" s="74">
        <v>0</v>
      </c>
      <c r="F9" s="74">
        <v>0</v>
      </c>
      <c r="G9" s="74">
        <v>0</v>
      </c>
      <c r="H9" s="74">
        <v>0</v>
      </c>
      <c r="I9" s="74">
        <v>0</v>
      </c>
      <c r="J9" s="74">
        <v>0</v>
      </c>
      <c r="K9" s="153" t="e">
        <f t="shared" si="0"/>
        <v>#DIV/0!</v>
      </c>
      <c r="L9" s="154" t="e">
        <f t="shared" si="1"/>
        <v>#DIV/0!</v>
      </c>
    </row>
    <row r="10" spans="1:12">
      <c r="A10" s="72">
        <v>6</v>
      </c>
      <c r="B10" s="73"/>
      <c r="C10" s="150" t="s">
        <v>124</v>
      </c>
      <c r="D10" s="70">
        <v>1</v>
      </c>
      <c r="E10" s="74">
        <v>0</v>
      </c>
      <c r="F10" s="74">
        <v>0</v>
      </c>
      <c r="G10" s="74">
        <v>0</v>
      </c>
      <c r="H10" s="74">
        <v>0</v>
      </c>
      <c r="I10" s="74">
        <v>0</v>
      </c>
      <c r="J10" s="74">
        <v>0</v>
      </c>
      <c r="K10" s="153" t="e">
        <f t="shared" si="0"/>
        <v>#DIV/0!</v>
      </c>
      <c r="L10" s="154" t="e">
        <f t="shared" si="1"/>
        <v>#DIV/0!</v>
      </c>
    </row>
    <row r="11" spans="1:12">
      <c r="A11" s="72">
        <v>7</v>
      </c>
      <c r="B11" s="73"/>
      <c r="C11" s="150" t="s">
        <v>124</v>
      </c>
      <c r="D11" s="70">
        <v>1</v>
      </c>
      <c r="E11" s="74">
        <v>0</v>
      </c>
      <c r="F11" s="74">
        <v>0</v>
      </c>
      <c r="G11" s="74">
        <v>0</v>
      </c>
      <c r="H11" s="74">
        <v>0</v>
      </c>
      <c r="I11" s="74">
        <v>0</v>
      </c>
      <c r="J11" s="74">
        <v>0</v>
      </c>
      <c r="K11" s="153" t="e">
        <f t="shared" si="0"/>
        <v>#DIV/0!</v>
      </c>
      <c r="L11" s="154" t="e">
        <f t="shared" si="1"/>
        <v>#DIV/0!</v>
      </c>
    </row>
    <row r="12" spans="1:12">
      <c r="A12" s="72">
        <v>8</v>
      </c>
      <c r="B12" s="73"/>
      <c r="C12" s="150" t="s">
        <v>124</v>
      </c>
      <c r="D12" s="70">
        <v>1</v>
      </c>
      <c r="E12" s="74">
        <v>0</v>
      </c>
      <c r="F12" s="74">
        <v>0</v>
      </c>
      <c r="G12" s="74">
        <v>0</v>
      </c>
      <c r="H12" s="74">
        <v>0</v>
      </c>
      <c r="I12" s="74">
        <v>0</v>
      </c>
      <c r="J12" s="74">
        <v>0</v>
      </c>
      <c r="K12" s="153" t="e">
        <f t="shared" si="0"/>
        <v>#DIV/0!</v>
      </c>
      <c r="L12" s="154" t="e">
        <f t="shared" si="1"/>
        <v>#DIV/0!</v>
      </c>
    </row>
    <row r="13" spans="1:12">
      <c r="A13" s="75">
        <v>9</v>
      </c>
      <c r="B13" s="73"/>
      <c r="C13" s="150" t="s">
        <v>124</v>
      </c>
      <c r="D13" s="70">
        <v>1</v>
      </c>
      <c r="E13" s="74">
        <v>0</v>
      </c>
      <c r="F13" s="74">
        <v>0</v>
      </c>
      <c r="G13" s="74">
        <v>0</v>
      </c>
      <c r="H13" s="74">
        <v>0</v>
      </c>
      <c r="I13" s="74">
        <v>0</v>
      </c>
      <c r="J13" s="74">
        <v>0</v>
      </c>
      <c r="K13" s="153" t="e">
        <f t="shared" si="0"/>
        <v>#DIV/0!</v>
      </c>
      <c r="L13" s="154" t="e">
        <f t="shared" si="1"/>
        <v>#DIV/0!</v>
      </c>
    </row>
    <row r="14" spans="1:12">
      <c r="A14" s="72">
        <v>10</v>
      </c>
      <c r="B14" s="73"/>
      <c r="C14" s="150" t="s">
        <v>124</v>
      </c>
      <c r="D14" s="70">
        <v>1</v>
      </c>
      <c r="E14" s="74">
        <v>0</v>
      </c>
      <c r="F14" s="74">
        <v>0</v>
      </c>
      <c r="G14" s="74">
        <v>0</v>
      </c>
      <c r="H14" s="74">
        <v>0</v>
      </c>
      <c r="I14" s="74">
        <v>0</v>
      </c>
      <c r="J14" s="74">
        <v>0</v>
      </c>
      <c r="K14" s="153" t="e">
        <f t="shared" si="0"/>
        <v>#DIV/0!</v>
      </c>
      <c r="L14" s="154" t="e">
        <f t="shared" si="1"/>
        <v>#DIV/0!</v>
      </c>
    </row>
    <row r="15" spans="1:12">
      <c r="A15" s="72">
        <v>11</v>
      </c>
      <c r="B15" s="73"/>
      <c r="C15" s="150" t="s">
        <v>124</v>
      </c>
      <c r="D15" s="70">
        <v>1</v>
      </c>
      <c r="E15" s="74">
        <v>0</v>
      </c>
      <c r="F15" s="74">
        <v>0</v>
      </c>
      <c r="G15" s="74">
        <v>0</v>
      </c>
      <c r="H15" s="74">
        <v>0</v>
      </c>
      <c r="I15" s="74">
        <v>0</v>
      </c>
      <c r="J15" s="74">
        <v>0</v>
      </c>
      <c r="K15" s="153" t="e">
        <f t="shared" si="0"/>
        <v>#DIV/0!</v>
      </c>
      <c r="L15" s="154" t="e">
        <f t="shared" si="1"/>
        <v>#DIV/0!</v>
      </c>
    </row>
    <row r="16" spans="1:12">
      <c r="A16" s="72">
        <v>12</v>
      </c>
      <c r="B16" s="73"/>
      <c r="C16" s="150" t="s">
        <v>124</v>
      </c>
      <c r="D16" s="70">
        <v>1</v>
      </c>
      <c r="E16" s="74">
        <v>0</v>
      </c>
      <c r="F16" s="74">
        <v>0</v>
      </c>
      <c r="G16" s="74">
        <v>0</v>
      </c>
      <c r="H16" s="74">
        <v>0</v>
      </c>
      <c r="I16" s="74">
        <v>0</v>
      </c>
      <c r="J16" s="74">
        <v>0</v>
      </c>
      <c r="K16" s="153" t="e">
        <f t="shared" si="0"/>
        <v>#DIV/0!</v>
      </c>
      <c r="L16" s="154" t="e">
        <f t="shared" si="1"/>
        <v>#DIV/0!</v>
      </c>
    </row>
    <row r="17" spans="1:12">
      <c r="A17" s="75">
        <v>13</v>
      </c>
      <c r="B17" s="73"/>
      <c r="C17" s="150" t="s">
        <v>124</v>
      </c>
      <c r="D17" s="70">
        <v>1</v>
      </c>
      <c r="E17" s="74">
        <v>0</v>
      </c>
      <c r="F17" s="74">
        <v>0</v>
      </c>
      <c r="G17" s="74">
        <v>0</v>
      </c>
      <c r="H17" s="74">
        <v>0</v>
      </c>
      <c r="I17" s="74">
        <v>0</v>
      </c>
      <c r="J17" s="74">
        <v>0</v>
      </c>
      <c r="K17" s="153" t="e">
        <f t="shared" si="0"/>
        <v>#DIV/0!</v>
      </c>
      <c r="L17" s="154" t="e">
        <f t="shared" si="1"/>
        <v>#DIV/0!</v>
      </c>
    </row>
    <row r="18" spans="1:12">
      <c r="A18" s="72">
        <v>14</v>
      </c>
      <c r="B18" s="73"/>
      <c r="C18" s="150" t="s">
        <v>124</v>
      </c>
      <c r="D18" s="70">
        <v>1</v>
      </c>
      <c r="E18" s="74">
        <v>0</v>
      </c>
      <c r="F18" s="74">
        <v>0</v>
      </c>
      <c r="G18" s="74">
        <v>0</v>
      </c>
      <c r="H18" s="74">
        <v>0</v>
      </c>
      <c r="I18" s="74">
        <v>0</v>
      </c>
      <c r="J18" s="74">
        <v>0</v>
      </c>
      <c r="K18" s="153" t="e">
        <f t="shared" si="0"/>
        <v>#DIV/0!</v>
      </c>
      <c r="L18" s="154" t="e">
        <f t="shared" si="1"/>
        <v>#DIV/0!</v>
      </c>
    </row>
    <row r="19" spans="1:12" ht="15.75" thickBot="1">
      <c r="A19" s="72">
        <v>15</v>
      </c>
      <c r="B19" s="73"/>
      <c r="C19" s="150" t="s">
        <v>124</v>
      </c>
      <c r="D19" s="83">
        <v>1</v>
      </c>
      <c r="E19" s="84">
        <v>0</v>
      </c>
      <c r="F19" s="84">
        <v>0</v>
      </c>
      <c r="G19" s="84">
        <v>0</v>
      </c>
      <c r="H19" s="84">
        <v>0</v>
      </c>
      <c r="I19" s="84">
        <v>0</v>
      </c>
      <c r="J19" s="84">
        <v>0</v>
      </c>
      <c r="K19" s="155" t="e">
        <f t="shared" si="0"/>
        <v>#DIV/0!</v>
      </c>
      <c r="L19" s="156" t="e">
        <f t="shared" si="1"/>
        <v>#DIV/0!</v>
      </c>
    </row>
    <row r="20" spans="1:12" ht="15.75" thickBot="1">
      <c r="A20" s="465" t="s">
        <v>130</v>
      </c>
      <c r="B20" s="466"/>
      <c r="C20" s="466"/>
      <c r="D20" s="466"/>
      <c r="E20" s="466"/>
      <c r="F20" s="466"/>
      <c r="G20" s="466"/>
      <c r="H20" s="466"/>
      <c r="I20" s="466"/>
      <c r="J20" s="466"/>
      <c r="K20" s="467"/>
      <c r="L20" s="97" t="e">
        <f>SUM(L5:L19)</f>
        <v>#DIV/0!</v>
      </c>
    </row>
    <row r="21" spans="1:12" ht="15.75" thickBot="1">
      <c r="A21" s="76"/>
    </row>
    <row r="22" spans="1:12" ht="15.75" thickBot="1">
      <c r="A22" s="465" t="s">
        <v>131</v>
      </c>
      <c r="B22" s="466"/>
      <c r="C22" s="466"/>
      <c r="D22" s="466"/>
      <c r="E22" s="466"/>
      <c r="F22" s="466"/>
      <c r="G22" s="466"/>
      <c r="H22" s="466"/>
      <c r="I22" s="466"/>
      <c r="J22" s="466"/>
      <c r="K22" s="467"/>
      <c r="L22" s="157" t="e">
        <f>L20/12</f>
        <v>#DIV/0!</v>
      </c>
    </row>
    <row r="23" spans="1:12">
      <c r="A23" s="76"/>
    </row>
    <row r="24" spans="1:12">
      <c r="A24" s="77"/>
      <c r="B24" s="77"/>
      <c r="C24" s="77"/>
      <c r="D24" s="77"/>
      <c r="E24" s="77"/>
      <c r="F24" s="77"/>
      <c r="G24" s="77"/>
      <c r="H24" s="77"/>
      <c r="I24" s="77"/>
      <c r="J24" s="77"/>
      <c r="K24" s="78"/>
      <c r="L24" s="78"/>
    </row>
  </sheetData>
  <sheetProtection algorithmName="SHA-512" hashValue="pu1oBe6QsK8+oIwdhYMQIrGLW1MizLHWdztQBDMCmMNh3HVyFbM0UMqjm0WKX1mC48X05tLkV29mRrC3cJTG5w==" saltValue="dCsTqsnteQlt0cs2Kpk11g==" spinCount="100000" sheet="1" objects="1" scenarios="1"/>
  <mergeCells count="11">
    <mergeCell ref="A1:L1"/>
    <mergeCell ref="A20:K20"/>
    <mergeCell ref="A22:K22"/>
    <mergeCell ref="A2:A4"/>
    <mergeCell ref="B2:B4"/>
    <mergeCell ref="C2:C4"/>
    <mergeCell ref="D2:D4"/>
    <mergeCell ref="E2:J2"/>
    <mergeCell ref="K2:L2"/>
    <mergeCell ref="K3:K4"/>
    <mergeCell ref="L3:L4"/>
  </mergeCells>
  <pageMargins left="0.51181102362204722" right="0.51181102362204722" top="0.78740157480314965" bottom="0.78740157480314965" header="0.31496062992125984" footer="0.31496062992125984"/>
  <pageSetup paperSize="9" scale="96"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4"/>
  <sheetViews>
    <sheetView topLeftCell="A4" workbookViewId="0">
      <selection activeCell="A24" sqref="A24:L24"/>
    </sheetView>
  </sheetViews>
  <sheetFormatPr defaultRowHeight="15"/>
  <cols>
    <col min="2" max="2" width="56.5703125" bestFit="1" customWidth="1"/>
    <col min="12" max="12" width="17.7109375" bestFit="1" customWidth="1"/>
  </cols>
  <sheetData>
    <row r="1" spans="1:12" ht="15.75" thickBot="1">
      <c r="A1" s="489" t="s">
        <v>121</v>
      </c>
      <c r="B1" s="490"/>
      <c r="C1" s="490"/>
      <c r="D1" s="490"/>
      <c r="E1" s="490"/>
      <c r="F1" s="490"/>
      <c r="G1" s="490"/>
      <c r="H1" s="490"/>
      <c r="I1" s="490"/>
      <c r="J1" s="490"/>
      <c r="K1" s="490"/>
      <c r="L1" s="491"/>
    </row>
    <row r="2" spans="1:12">
      <c r="A2" s="468" t="s">
        <v>122</v>
      </c>
      <c r="B2" s="471" t="s">
        <v>132</v>
      </c>
      <c r="C2" s="474" t="s">
        <v>124</v>
      </c>
      <c r="D2" s="474" t="s">
        <v>125</v>
      </c>
      <c r="E2" s="497" t="s">
        <v>126</v>
      </c>
      <c r="F2" s="497"/>
      <c r="G2" s="497"/>
      <c r="H2" s="497"/>
      <c r="I2" s="497"/>
      <c r="J2" s="497"/>
      <c r="K2" s="498" t="s">
        <v>127</v>
      </c>
      <c r="L2" s="499"/>
    </row>
    <row r="3" spans="1:12">
      <c r="A3" s="469"/>
      <c r="B3" s="495"/>
      <c r="C3" s="475"/>
      <c r="D3" s="475"/>
      <c r="E3" s="79" t="s">
        <v>28</v>
      </c>
      <c r="F3" s="63" t="s">
        <v>29</v>
      </c>
      <c r="G3" s="63" t="s">
        <v>30</v>
      </c>
      <c r="H3" s="63" t="s">
        <v>31</v>
      </c>
      <c r="I3" s="63" t="s">
        <v>32</v>
      </c>
      <c r="J3" s="63" t="s">
        <v>53</v>
      </c>
      <c r="K3" s="495" t="s">
        <v>128</v>
      </c>
      <c r="L3" s="500" t="s">
        <v>129</v>
      </c>
    </row>
    <row r="4" spans="1:12" ht="15.75" thickBot="1">
      <c r="A4" s="470"/>
      <c r="B4" s="496"/>
      <c r="C4" s="476"/>
      <c r="D4" s="476"/>
      <c r="E4" s="66" t="s">
        <v>27</v>
      </c>
      <c r="F4" s="66" t="s">
        <v>27</v>
      </c>
      <c r="G4" s="66" t="s">
        <v>27</v>
      </c>
      <c r="H4" s="66" t="s">
        <v>27</v>
      </c>
      <c r="I4" s="66" t="s">
        <v>27</v>
      </c>
      <c r="J4" s="66" t="s">
        <v>27</v>
      </c>
      <c r="K4" s="496"/>
      <c r="L4" s="501"/>
    </row>
    <row r="5" spans="1:12">
      <c r="A5" s="68">
        <v>1</v>
      </c>
      <c r="B5" s="69" t="s">
        <v>154</v>
      </c>
      <c r="C5" s="150" t="s">
        <v>124</v>
      </c>
      <c r="D5" s="82">
        <v>0</v>
      </c>
      <c r="E5" s="71">
        <v>0</v>
      </c>
      <c r="F5" s="71">
        <v>0</v>
      </c>
      <c r="G5" s="71">
        <v>0</v>
      </c>
      <c r="H5" s="71">
        <v>0</v>
      </c>
      <c r="I5" s="71">
        <v>0</v>
      </c>
      <c r="J5" s="71">
        <v>0</v>
      </c>
      <c r="K5" s="151" t="e">
        <f>AVERAGEIF(E5:J5,"&gt;0")</f>
        <v>#DIV/0!</v>
      </c>
      <c r="L5" s="152" t="e">
        <f>D5*K5</f>
        <v>#DIV/0!</v>
      </c>
    </row>
    <row r="6" spans="1:12">
      <c r="A6" s="72">
        <v>2</v>
      </c>
      <c r="B6" s="73" t="s">
        <v>154</v>
      </c>
      <c r="C6" s="150" t="s">
        <v>124</v>
      </c>
      <c r="D6" s="70">
        <v>0</v>
      </c>
      <c r="E6" s="74">
        <v>0</v>
      </c>
      <c r="F6" s="74">
        <v>0</v>
      </c>
      <c r="G6" s="74">
        <v>0</v>
      </c>
      <c r="H6" s="74">
        <v>0</v>
      </c>
      <c r="I6" s="74">
        <v>0</v>
      </c>
      <c r="J6" s="74">
        <v>0</v>
      </c>
      <c r="K6" s="153" t="e">
        <f t="shared" ref="K6:K19" si="0">AVERAGEIF(E6:J6,"&gt;0")</f>
        <v>#DIV/0!</v>
      </c>
      <c r="L6" s="154" t="e">
        <f t="shared" ref="L6:L19" si="1">D6*K6</f>
        <v>#DIV/0!</v>
      </c>
    </row>
    <row r="7" spans="1:12">
      <c r="A7" s="72">
        <v>3</v>
      </c>
      <c r="B7" s="73" t="s">
        <v>154</v>
      </c>
      <c r="C7" s="150" t="s">
        <v>124</v>
      </c>
      <c r="D7" s="70">
        <v>0</v>
      </c>
      <c r="E7" s="74">
        <v>0</v>
      </c>
      <c r="F7" s="74">
        <v>0</v>
      </c>
      <c r="G7" s="74">
        <v>0</v>
      </c>
      <c r="H7" s="74">
        <v>0</v>
      </c>
      <c r="I7" s="74">
        <v>0</v>
      </c>
      <c r="J7" s="74">
        <v>0</v>
      </c>
      <c r="K7" s="153" t="e">
        <f t="shared" si="0"/>
        <v>#DIV/0!</v>
      </c>
      <c r="L7" s="154" t="e">
        <f t="shared" si="1"/>
        <v>#DIV/0!</v>
      </c>
    </row>
    <row r="8" spans="1:12">
      <c r="A8" s="72">
        <v>4</v>
      </c>
      <c r="B8" s="73" t="s">
        <v>154</v>
      </c>
      <c r="C8" s="150" t="s">
        <v>124</v>
      </c>
      <c r="D8" s="70">
        <v>0</v>
      </c>
      <c r="E8" s="74">
        <v>0</v>
      </c>
      <c r="F8" s="74">
        <v>0</v>
      </c>
      <c r="G8" s="74">
        <v>0</v>
      </c>
      <c r="H8" s="74">
        <v>0</v>
      </c>
      <c r="I8" s="74">
        <v>0</v>
      </c>
      <c r="J8" s="74">
        <v>0</v>
      </c>
      <c r="K8" s="153" t="e">
        <f t="shared" si="0"/>
        <v>#DIV/0!</v>
      </c>
      <c r="L8" s="154" t="e">
        <f t="shared" si="1"/>
        <v>#DIV/0!</v>
      </c>
    </row>
    <row r="9" spans="1:12">
      <c r="A9" s="75">
        <v>5</v>
      </c>
      <c r="B9" s="73" t="s">
        <v>154</v>
      </c>
      <c r="C9" s="150" t="s">
        <v>124</v>
      </c>
      <c r="D9" s="70">
        <v>0</v>
      </c>
      <c r="E9" s="74">
        <v>0</v>
      </c>
      <c r="F9" s="74">
        <v>0</v>
      </c>
      <c r="G9" s="74">
        <v>0</v>
      </c>
      <c r="H9" s="74">
        <v>0</v>
      </c>
      <c r="I9" s="74">
        <v>0</v>
      </c>
      <c r="J9" s="74">
        <v>0</v>
      </c>
      <c r="K9" s="153" t="e">
        <f t="shared" si="0"/>
        <v>#DIV/0!</v>
      </c>
      <c r="L9" s="154" t="e">
        <f t="shared" si="1"/>
        <v>#DIV/0!</v>
      </c>
    </row>
    <row r="10" spans="1:12">
      <c r="A10" s="72">
        <v>6</v>
      </c>
      <c r="B10" s="73" t="s">
        <v>154</v>
      </c>
      <c r="C10" s="150" t="s">
        <v>124</v>
      </c>
      <c r="D10" s="70">
        <v>0</v>
      </c>
      <c r="E10" s="74">
        <v>0</v>
      </c>
      <c r="F10" s="74">
        <v>0</v>
      </c>
      <c r="G10" s="74">
        <v>0</v>
      </c>
      <c r="H10" s="74">
        <v>0</v>
      </c>
      <c r="I10" s="74">
        <v>0</v>
      </c>
      <c r="J10" s="74">
        <v>0</v>
      </c>
      <c r="K10" s="153" t="e">
        <f t="shared" si="0"/>
        <v>#DIV/0!</v>
      </c>
      <c r="L10" s="154" t="e">
        <f t="shared" si="1"/>
        <v>#DIV/0!</v>
      </c>
    </row>
    <row r="11" spans="1:12">
      <c r="A11" s="72">
        <v>7</v>
      </c>
      <c r="B11" s="73" t="s">
        <v>154</v>
      </c>
      <c r="C11" s="150" t="s">
        <v>124</v>
      </c>
      <c r="D11" s="70">
        <v>0</v>
      </c>
      <c r="E11" s="74">
        <v>0</v>
      </c>
      <c r="F11" s="74">
        <v>0</v>
      </c>
      <c r="G11" s="74">
        <v>0</v>
      </c>
      <c r="H11" s="74">
        <v>0</v>
      </c>
      <c r="I11" s="74">
        <v>0</v>
      </c>
      <c r="J11" s="74">
        <v>0</v>
      </c>
      <c r="K11" s="153" t="e">
        <f t="shared" si="0"/>
        <v>#DIV/0!</v>
      </c>
      <c r="L11" s="154" t="e">
        <f t="shared" si="1"/>
        <v>#DIV/0!</v>
      </c>
    </row>
    <row r="12" spans="1:12">
      <c r="A12" s="72">
        <v>8</v>
      </c>
      <c r="B12" s="73" t="s">
        <v>154</v>
      </c>
      <c r="C12" s="150" t="s">
        <v>124</v>
      </c>
      <c r="D12" s="70">
        <v>0</v>
      </c>
      <c r="E12" s="74">
        <v>0</v>
      </c>
      <c r="F12" s="74">
        <v>0</v>
      </c>
      <c r="G12" s="74">
        <v>0</v>
      </c>
      <c r="H12" s="74">
        <v>0</v>
      </c>
      <c r="I12" s="74">
        <v>0</v>
      </c>
      <c r="J12" s="74">
        <v>0</v>
      </c>
      <c r="K12" s="153" t="e">
        <f t="shared" si="0"/>
        <v>#DIV/0!</v>
      </c>
      <c r="L12" s="154" t="e">
        <f t="shared" si="1"/>
        <v>#DIV/0!</v>
      </c>
    </row>
    <row r="13" spans="1:12">
      <c r="A13" s="75">
        <v>9</v>
      </c>
      <c r="B13" s="73" t="s">
        <v>154</v>
      </c>
      <c r="C13" s="150" t="s">
        <v>124</v>
      </c>
      <c r="D13" s="70">
        <v>0</v>
      </c>
      <c r="E13" s="74">
        <v>0</v>
      </c>
      <c r="F13" s="74">
        <v>0</v>
      </c>
      <c r="G13" s="74">
        <v>0</v>
      </c>
      <c r="H13" s="74">
        <v>0</v>
      </c>
      <c r="I13" s="74">
        <v>0</v>
      </c>
      <c r="J13" s="74">
        <v>0</v>
      </c>
      <c r="K13" s="153" t="e">
        <f t="shared" si="0"/>
        <v>#DIV/0!</v>
      </c>
      <c r="L13" s="154" t="e">
        <f t="shared" si="1"/>
        <v>#DIV/0!</v>
      </c>
    </row>
    <row r="14" spans="1:12">
      <c r="A14" s="72">
        <v>10</v>
      </c>
      <c r="B14" s="73" t="s">
        <v>154</v>
      </c>
      <c r="C14" s="150" t="s">
        <v>124</v>
      </c>
      <c r="D14" s="70">
        <v>0</v>
      </c>
      <c r="E14" s="74">
        <v>0</v>
      </c>
      <c r="F14" s="74">
        <v>0</v>
      </c>
      <c r="G14" s="74">
        <v>0</v>
      </c>
      <c r="H14" s="74">
        <v>0</v>
      </c>
      <c r="I14" s="74">
        <v>0</v>
      </c>
      <c r="J14" s="74">
        <v>0</v>
      </c>
      <c r="K14" s="153" t="e">
        <f t="shared" si="0"/>
        <v>#DIV/0!</v>
      </c>
      <c r="L14" s="154" t="e">
        <f t="shared" si="1"/>
        <v>#DIV/0!</v>
      </c>
    </row>
    <row r="15" spans="1:12">
      <c r="A15" s="72">
        <v>11</v>
      </c>
      <c r="B15" s="73" t="s">
        <v>154</v>
      </c>
      <c r="C15" s="150" t="s">
        <v>124</v>
      </c>
      <c r="D15" s="70">
        <v>0</v>
      </c>
      <c r="E15" s="74">
        <v>0</v>
      </c>
      <c r="F15" s="74">
        <v>0</v>
      </c>
      <c r="G15" s="74">
        <v>0</v>
      </c>
      <c r="H15" s="74">
        <v>0</v>
      </c>
      <c r="I15" s="74">
        <v>0</v>
      </c>
      <c r="J15" s="74">
        <v>0</v>
      </c>
      <c r="K15" s="153" t="e">
        <f t="shared" si="0"/>
        <v>#DIV/0!</v>
      </c>
      <c r="L15" s="154" t="e">
        <f t="shared" si="1"/>
        <v>#DIV/0!</v>
      </c>
    </row>
    <row r="16" spans="1:12">
      <c r="A16" s="72">
        <v>12</v>
      </c>
      <c r="B16" s="73" t="s">
        <v>154</v>
      </c>
      <c r="C16" s="150" t="s">
        <v>124</v>
      </c>
      <c r="D16" s="70">
        <v>0</v>
      </c>
      <c r="E16" s="74">
        <v>0</v>
      </c>
      <c r="F16" s="74">
        <v>0</v>
      </c>
      <c r="G16" s="74">
        <v>0</v>
      </c>
      <c r="H16" s="74">
        <v>0</v>
      </c>
      <c r="I16" s="74">
        <v>0</v>
      </c>
      <c r="J16" s="74">
        <v>0</v>
      </c>
      <c r="K16" s="153" t="e">
        <f t="shared" si="0"/>
        <v>#DIV/0!</v>
      </c>
      <c r="L16" s="154" t="e">
        <f t="shared" si="1"/>
        <v>#DIV/0!</v>
      </c>
    </row>
    <row r="17" spans="1:12">
      <c r="A17" s="75">
        <v>13</v>
      </c>
      <c r="B17" s="73" t="s">
        <v>154</v>
      </c>
      <c r="C17" s="150" t="s">
        <v>124</v>
      </c>
      <c r="D17" s="70">
        <v>0</v>
      </c>
      <c r="E17" s="74">
        <v>0</v>
      </c>
      <c r="F17" s="74">
        <v>0</v>
      </c>
      <c r="G17" s="74">
        <v>0</v>
      </c>
      <c r="H17" s="74">
        <v>0</v>
      </c>
      <c r="I17" s="74">
        <v>0</v>
      </c>
      <c r="J17" s="74">
        <v>0</v>
      </c>
      <c r="K17" s="153" t="e">
        <f t="shared" si="0"/>
        <v>#DIV/0!</v>
      </c>
      <c r="L17" s="154" t="e">
        <f t="shared" si="1"/>
        <v>#DIV/0!</v>
      </c>
    </row>
    <row r="18" spans="1:12">
      <c r="A18" s="72">
        <v>14</v>
      </c>
      <c r="B18" s="73" t="s">
        <v>154</v>
      </c>
      <c r="C18" s="150" t="s">
        <v>124</v>
      </c>
      <c r="D18" s="70">
        <v>0</v>
      </c>
      <c r="E18" s="74">
        <v>0</v>
      </c>
      <c r="F18" s="74">
        <v>0</v>
      </c>
      <c r="G18" s="74">
        <v>0</v>
      </c>
      <c r="H18" s="74">
        <v>0</v>
      </c>
      <c r="I18" s="74">
        <v>0</v>
      </c>
      <c r="J18" s="74">
        <v>0</v>
      </c>
      <c r="K18" s="153" t="e">
        <f t="shared" si="0"/>
        <v>#DIV/0!</v>
      </c>
      <c r="L18" s="154" t="e">
        <f t="shared" si="1"/>
        <v>#DIV/0!</v>
      </c>
    </row>
    <row r="19" spans="1:12" ht="15.75" thickBot="1">
      <c r="A19" s="72">
        <v>15</v>
      </c>
      <c r="B19" s="73" t="s">
        <v>154</v>
      </c>
      <c r="C19" s="150" t="s">
        <v>124</v>
      </c>
      <c r="D19" s="83">
        <v>0</v>
      </c>
      <c r="E19" s="74">
        <v>0</v>
      </c>
      <c r="F19" s="74">
        <v>0</v>
      </c>
      <c r="G19" s="74">
        <v>0</v>
      </c>
      <c r="H19" s="74">
        <v>0</v>
      </c>
      <c r="I19" s="74">
        <v>0</v>
      </c>
      <c r="J19" s="74">
        <v>0</v>
      </c>
      <c r="K19" s="155" t="e">
        <f t="shared" si="0"/>
        <v>#DIV/0!</v>
      </c>
      <c r="L19" s="156" t="e">
        <f t="shared" si="1"/>
        <v>#DIV/0!</v>
      </c>
    </row>
    <row r="20" spans="1:12" ht="15.75" thickBot="1">
      <c r="A20" s="465" t="s">
        <v>130</v>
      </c>
      <c r="B20" s="466"/>
      <c r="C20" s="466"/>
      <c r="D20" s="466"/>
      <c r="E20" s="466"/>
      <c r="F20" s="466"/>
      <c r="G20" s="466"/>
      <c r="H20" s="466"/>
      <c r="I20" s="466"/>
      <c r="J20" s="466"/>
      <c r="K20" s="467"/>
      <c r="L20" s="148" t="e">
        <f>SUM(L5:L19)</f>
        <v>#DIV/0!</v>
      </c>
    </row>
    <row r="21" spans="1:12" ht="15.75" thickBot="1">
      <c r="A21" s="76"/>
    </row>
    <row r="22" spans="1:12" ht="15.75" thickBot="1">
      <c r="A22" s="465" t="s">
        <v>131</v>
      </c>
      <c r="B22" s="466"/>
      <c r="C22" s="466"/>
      <c r="D22" s="466"/>
      <c r="E22" s="466"/>
      <c r="F22" s="466"/>
      <c r="G22" s="466"/>
      <c r="H22" s="466"/>
      <c r="I22" s="466"/>
      <c r="J22" s="466"/>
      <c r="K22" s="467"/>
      <c r="L22" s="149" t="e">
        <f>L20/12</f>
        <v>#DIV/0!</v>
      </c>
    </row>
    <row r="23" spans="1:12" ht="15.75" thickBot="1">
      <c r="A23" s="80"/>
      <c r="B23" s="80"/>
      <c r="C23" s="80"/>
      <c r="D23" s="80"/>
      <c r="E23" s="80"/>
      <c r="F23" s="80"/>
      <c r="G23" s="80"/>
      <c r="H23" s="80"/>
      <c r="I23" s="80"/>
      <c r="J23" s="80"/>
      <c r="K23" s="81"/>
      <c r="L23" s="81"/>
    </row>
    <row r="24" spans="1:12" ht="47.25" customHeight="1" thickBot="1">
      <c r="A24" s="492" t="s">
        <v>156</v>
      </c>
      <c r="B24" s="493"/>
      <c r="C24" s="493"/>
      <c r="D24" s="493"/>
      <c r="E24" s="493"/>
      <c r="F24" s="493"/>
      <c r="G24" s="493"/>
      <c r="H24" s="493"/>
      <c r="I24" s="493"/>
      <c r="J24" s="493"/>
      <c r="K24" s="493"/>
      <c r="L24" s="494"/>
    </row>
  </sheetData>
  <sheetProtection algorithmName="SHA-512" hashValue="Gw0n8zGI9XCSNGdTiko6XgSKT0VpeS8JPK/DfIxKQvnmD0MgPhbg4zLThdbe0honkB0HzfMOSXSVCt1cuLKWdA==" saltValue="K+TqXXpsC10qNLR+ov8RGA==" spinCount="100000" sheet="1" objects="1" scenarios="1"/>
  <mergeCells count="12">
    <mergeCell ref="A1:L1"/>
    <mergeCell ref="A20:K20"/>
    <mergeCell ref="A22:K22"/>
    <mergeCell ref="A24:L24"/>
    <mergeCell ref="A2:A4"/>
    <mergeCell ref="B2:B4"/>
    <mergeCell ref="C2:C4"/>
    <mergeCell ref="D2:D4"/>
    <mergeCell ref="E2:J2"/>
    <mergeCell ref="K2:L2"/>
    <mergeCell ref="K3:K4"/>
    <mergeCell ref="L3:L4"/>
  </mergeCells>
  <pageMargins left="0.51181102362204722" right="0.51181102362204722" top="0.78740157480314965" bottom="0.78740157480314965" header="0.31496062992125984" footer="0.31496062992125984"/>
  <pageSetup paperSize="9" scale="8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3" sqref="B3"/>
    </sheetView>
  </sheetViews>
  <sheetFormatPr defaultRowHeight="15"/>
  <sheetData>
    <row r="1" spans="1:2">
      <c r="A1" t="s">
        <v>134</v>
      </c>
    </row>
    <row r="3" spans="1:2">
      <c r="A3" s="88" t="s">
        <v>135</v>
      </c>
      <c r="B3">
        <f>'ASS SENIOR '!D147/'ASS SENIOR '!D47</f>
        <v>1.9519527107175803</v>
      </c>
    </row>
  </sheetData>
  <sheetProtection algorithmName="SHA-512" hashValue="T4UQgyJYCUsJI6lEHh2AyF0ORXiqNdi5nT36K7RvPI772kW+tizy34jKsRPcw3kk1mOSba5/azzL5100R37+PQ==" saltValue="YFd/NaBhmUdD/xaC+fpTuQ==" spinCount="100000" sheet="1" objects="1" scenarios="1"/>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0"/>
  <sheetViews>
    <sheetView topLeftCell="A55" zoomScale="70" zoomScaleNormal="70" workbookViewId="0">
      <selection activeCell="D72" sqref="D72"/>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11" style="43" bestFit="1" customWidth="1"/>
    <col min="6" max="16384" width="8.7109375" style="43"/>
  </cols>
  <sheetData>
    <row r="1" spans="1:11">
      <c r="A1" s="424" t="s">
        <v>0</v>
      </c>
      <c r="B1" s="424"/>
      <c r="C1" s="424"/>
      <c r="D1" s="424"/>
    </row>
    <row r="2" spans="1:11">
      <c r="A2" s="424" t="s">
        <v>10</v>
      </c>
      <c r="B2" s="424"/>
      <c r="C2" s="424"/>
      <c r="D2" s="424"/>
    </row>
    <row r="3" spans="1:11">
      <c r="A3" s="424" t="s">
        <v>295</v>
      </c>
      <c r="B3" s="424"/>
      <c r="C3" s="424"/>
      <c r="D3" s="424"/>
    </row>
    <row r="4" spans="1:11" ht="13.5" thickBot="1">
      <c r="B4" s="1" t="s">
        <v>1</v>
      </c>
      <c r="C4" s="2" t="s">
        <v>1</v>
      </c>
      <c r="D4" s="2" t="s">
        <v>1</v>
      </c>
    </row>
    <row r="5" spans="1:11" ht="14.25" thickTop="1">
      <c r="A5" s="425" t="s">
        <v>17</v>
      </c>
      <c r="B5" s="426"/>
      <c r="C5" s="427"/>
      <c r="D5" s="276" t="s">
        <v>175</v>
      </c>
      <c r="E5" s="276"/>
      <c r="F5" s="276"/>
      <c r="G5" s="276"/>
      <c r="H5" s="276"/>
      <c r="I5" s="276"/>
      <c r="J5" s="276"/>
      <c r="K5" s="276"/>
    </row>
    <row r="6" spans="1:11">
      <c r="A6" s="398" t="s">
        <v>119</v>
      </c>
      <c r="B6" s="399"/>
      <c r="C6" s="428"/>
      <c r="D6" s="277">
        <v>44075</v>
      </c>
    </row>
    <row r="7" spans="1:11" ht="13.5" thickBot="1">
      <c r="A7" s="429" t="s">
        <v>18</v>
      </c>
      <c r="B7" s="430"/>
      <c r="C7" s="431"/>
      <c r="D7" s="231" t="s">
        <v>176</v>
      </c>
    </row>
    <row r="8" spans="1:11" ht="14.25" thickTop="1" thickBot="1">
      <c r="B8" s="100"/>
      <c r="C8" s="3"/>
      <c r="D8" s="4"/>
    </row>
    <row r="9" spans="1:11" ht="14.25" thickTop="1" thickBot="1">
      <c r="A9" s="432" t="s">
        <v>34</v>
      </c>
      <c r="B9" s="433"/>
      <c r="C9" s="433"/>
      <c r="D9" s="434"/>
    </row>
    <row r="10" spans="1:11" ht="13.5" thickTop="1">
      <c r="A10" s="435" t="s">
        <v>36</v>
      </c>
      <c r="B10" s="436"/>
      <c r="C10" s="437"/>
      <c r="D10" s="232" t="s">
        <v>177</v>
      </c>
    </row>
    <row r="11" spans="1:11">
      <c r="A11" s="398" t="s">
        <v>19</v>
      </c>
      <c r="B11" s="399"/>
      <c r="C11" s="428"/>
      <c r="D11" s="161" t="s">
        <v>43</v>
      </c>
    </row>
    <row r="12" spans="1:11">
      <c r="A12" s="398" t="s">
        <v>35</v>
      </c>
      <c r="B12" s="399"/>
      <c r="C12" s="428"/>
      <c r="D12" s="232">
        <v>2020</v>
      </c>
    </row>
    <row r="13" spans="1:11" ht="13.5" thickBot="1">
      <c r="A13" s="429" t="s">
        <v>20</v>
      </c>
      <c r="B13" s="430"/>
      <c r="C13" s="431"/>
      <c r="D13" s="162">
        <v>12</v>
      </c>
    </row>
    <row r="14" spans="1:11" ht="14.25" thickTop="1" thickBot="1">
      <c r="B14" s="100"/>
      <c r="C14" s="3"/>
      <c r="D14" s="3"/>
    </row>
    <row r="15" spans="1:11" ht="39.75" customHeight="1" thickTop="1" thickBot="1">
      <c r="A15" s="438" t="s">
        <v>21</v>
      </c>
      <c r="B15" s="439"/>
      <c r="C15" s="439"/>
      <c r="D15" s="440"/>
    </row>
    <row r="16" spans="1:11" ht="38.25" customHeight="1" thickTop="1" thickBot="1">
      <c r="A16" s="441" t="s">
        <v>22</v>
      </c>
      <c r="B16" s="441"/>
      <c r="C16" s="158" t="s">
        <v>23</v>
      </c>
      <c r="D16" s="5" t="s">
        <v>24</v>
      </c>
    </row>
    <row r="17" spans="1:4" ht="37.5" customHeight="1" thickTop="1" thickBot="1">
      <c r="A17" s="442" t="s">
        <v>178</v>
      </c>
      <c r="B17" s="442"/>
      <c r="C17" s="159" t="s">
        <v>120</v>
      </c>
      <c r="D17" s="163">
        <v>10</v>
      </c>
    </row>
    <row r="18" spans="1:4" ht="14.25" thickTop="1" thickBot="1">
      <c r="A18" s="168"/>
      <c r="B18" s="101"/>
      <c r="C18" s="6"/>
      <c r="D18" s="6"/>
    </row>
    <row r="19" spans="1:4" ht="14.25" thickTop="1" thickBot="1">
      <c r="A19" s="432" t="s">
        <v>38</v>
      </c>
      <c r="B19" s="433"/>
      <c r="C19" s="433"/>
      <c r="D19" s="434"/>
    </row>
    <row r="20" spans="1:4" ht="36.75" customHeight="1" thickTop="1">
      <c r="A20" s="425" t="s">
        <v>90</v>
      </c>
      <c r="B20" s="426"/>
      <c r="C20" s="427"/>
      <c r="D20" s="164" t="str">
        <f>A17</f>
        <v>ASSISTENTE ADMINISTRATIVO SENIOR</v>
      </c>
    </row>
    <row r="21" spans="1:4" ht="13.5">
      <c r="A21" s="398" t="s">
        <v>40</v>
      </c>
      <c r="B21" s="399"/>
      <c r="C21" s="428"/>
      <c r="D21" s="278" t="s">
        <v>179</v>
      </c>
    </row>
    <row r="22" spans="1:4">
      <c r="A22" s="398" t="s">
        <v>39</v>
      </c>
      <c r="B22" s="399"/>
      <c r="C22" s="428"/>
      <c r="D22" s="233">
        <v>9238.0499999999993</v>
      </c>
    </row>
    <row r="23" spans="1:4" ht="25.5">
      <c r="A23" s="398" t="s">
        <v>41</v>
      </c>
      <c r="B23" s="399"/>
      <c r="C23" s="428"/>
      <c r="D23" s="165" t="str">
        <f>A17</f>
        <v>ASSISTENTE ADMINISTRATIVO SENIOR</v>
      </c>
    </row>
    <row r="24" spans="1:4" ht="13.5" thickBot="1">
      <c r="A24" s="429" t="s">
        <v>42</v>
      </c>
      <c r="B24" s="430"/>
      <c r="C24" s="431"/>
      <c r="D24" s="234">
        <v>43831</v>
      </c>
    </row>
    <row r="25" spans="1:4" ht="14.25" thickTop="1" thickBot="1">
      <c r="B25" s="100"/>
      <c r="C25" s="3"/>
      <c r="D25" s="3"/>
    </row>
    <row r="26" spans="1:4" ht="14.25" thickTop="1" thickBot="1">
      <c r="A26" s="432" t="s">
        <v>37</v>
      </c>
      <c r="B26" s="433"/>
      <c r="C26" s="433"/>
      <c r="D26" s="434"/>
    </row>
    <row r="27" spans="1:4" ht="13.5" thickTop="1">
      <c r="A27" s="425" t="s">
        <v>13</v>
      </c>
      <c r="B27" s="426"/>
      <c r="C27" s="449"/>
      <c r="D27" s="235">
        <v>5.5</v>
      </c>
    </row>
    <row r="28" spans="1:4">
      <c r="A28" s="398" t="s">
        <v>15</v>
      </c>
      <c r="B28" s="399"/>
      <c r="C28" s="400"/>
      <c r="D28" s="236">
        <v>33.619999999999997</v>
      </c>
    </row>
    <row r="29" spans="1:4" ht="14.45" customHeight="1">
      <c r="A29" s="398" t="s">
        <v>14</v>
      </c>
      <c r="B29" s="399"/>
      <c r="C29" s="400"/>
      <c r="D29" s="236">
        <v>0</v>
      </c>
    </row>
    <row r="30" spans="1:4">
      <c r="A30" s="398" t="s">
        <v>113</v>
      </c>
      <c r="B30" s="399"/>
      <c r="C30" s="400"/>
      <c r="D30" s="237">
        <v>0</v>
      </c>
    </row>
    <row r="31" spans="1:4">
      <c r="A31" s="398" t="s">
        <v>26</v>
      </c>
      <c r="B31" s="399"/>
      <c r="C31" s="400"/>
      <c r="D31" s="236">
        <v>10.63</v>
      </c>
    </row>
    <row r="32" spans="1:4">
      <c r="A32" s="398" t="s">
        <v>159</v>
      </c>
      <c r="B32" s="399"/>
      <c r="C32" s="400"/>
      <c r="D32" s="237">
        <v>2</v>
      </c>
    </row>
    <row r="33" spans="1:4">
      <c r="A33" s="450" t="s">
        <v>157</v>
      </c>
      <c r="B33" s="451"/>
      <c r="C33" s="452"/>
      <c r="D33" s="237">
        <v>0</v>
      </c>
    </row>
    <row r="34" spans="1:4" ht="13.5" thickBot="1">
      <c r="A34" s="429" t="s">
        <v>25</v>
      </c>
      <c r="B34" s="430"/>
      <c r="C34" s="448"/>
      <c r="D34" s="238">
        <v>22</v>
      </c>
    </row>
    <row r="35" spans="1:4" ht="14.25" thickTop="1" thickBot="1">
      <c r="A35" s="3"/>
      <c r="B35" s="100"/>
      <c r="C35" s="3"/>
      <c r="D35" s="7"/>
    </row>
    <row r="36" spans="1:4" ht="13.5" thickBot="1">
      <c r="A36" s="8" t="s">
        <v>97</v>
      </c>
      <c r="B36" s="445" t="s">
        <v>111</v>
      </c>
      <c r="C36" s="446"/>
      <c r="D36" s="447"/>
    </row>
    <row r="37" spans="1:4" ht="15.75" customHeight="1" thickBot="1">
      <c r="B37" s="100"/>
      <c r="C37" s="3"/>
      <c r="D37" s="3"/>
    </row>
    <row r="38" spans="1:4" ht="39" thickBot="1">
      <c r="A38" s="169"/>
      <c r="B38" s="211" t="s">
        <v>2</v>
      </c>
      <c r="C38" s="212" t="s">
        <v>3</v>
      </c>
      <c r="D38" s="212" t="str">
        <f>A17</f>
        <v>ASSISTENTE ADMINISTRATIVO SENIOR</v>
      </c>
    </row>
    <row r="39" spans="1:4" ht="13.5" thickBot="1">
      <c r="A39" s="420" t="s">
        <v>4</v>
      </c>
      <c r="B39" s="421"/>
      <c r="C39" s="443" t="s">
        <v>1</v>
      </c>
      <c r="D39" s="444"/>
    </row>
    <row r="40" spans="1:4" ht="13.5" thickBot="1">
      <c r="A40" s="9">
        <v>1</v>
      </c>
      <c r="B40" s="102" t="s">
        <v>11</v>
      </c>
      <c r="C40" s="10" t="s">
        <v>1</v>
      </c>
      <c r="D40" s="11" t="s">
        <v>12</v>
      </c>
    </row>
    <row r="41" spans="1:4">
      <c r="A41" s="170" t="s">
        <v>28</v>
      </c>
      <c r="B41" s="103" t="s">
        <v>56</v>
      </c>
      <c r="C41" s="12" t="s">
        <v>1</v>
      </c>
      <c r="D41" s="240">
        <f>D22</f>
        <v>9238.0499999999993</v>
      </c>
    </row>
    <row r="42" spans="1:4">
      <c r="A42" s="170" t="s">
        <v>29</v>
      </c>
      <c r="B42" s="104" t="s">
        <v>92</v>
      </c>
      <c r="C42" s="14" t="s">
        <v>1</v>
      </c>
      <c r="D42" s="241">
        <v>0</v>
      </c>
    </row>
    <row r="43" spans="1:4">
      <c r="A43" s="170" t="s">
        <v>30</v>
      </c>
      <c r="B43" s="104" t="s">
        <v>93</v>
      </c>
      <c r="C43" s="14" t="s">
        <v>1</v>
      </c>
      <c r="D43" s="241">
        <v>0</v>
      </c>
    </row>
    <row r="44" spans="1:4">
      <c r="A44" s="170" t="s">
        <v>31</v>
      </c>
      <c r="B44" s="104" t="s">
        <v>94</v>
      </c>
      <c r="C44" s="16" t="s">
        <v>1</v>
      </c>
      <c r="D44" s="241">
        <v>0</v>
      </c>
    </row>
    <row r="45" spans="1:4">
      <c r="A45" s="170" t="s">
        <v>32</v>
      </c>
      <c r="B45" s="104" t="s">
        <v>95</v>
      </c>
      <c r="C45" s="16" t="s">
        <v>1</v>
      </c>
      <c r="D45" s="241">
        <v>0</v>
      </c>
    </row>
    <row r="46" spans="1:4" ht="13.5" thickBot="1">
      <c r="A46" s="171" t="s">
        <v>55</v>
      </c>
      <c r="B46" s="105" t="s">
        <v>57</v>
      </c>
      <c r="C46" s="17" t="s">
        <v>1</v>
      </c>
      <c r="D46" s="242">
        <v>0</v>
      </c>
    </row>
    <row r="47" spans="1:4" ht="15.75" customHeight="1" thickBot="1">
      <c r="A47" s="402" t="s">
        <v>5</v>
      </c>
      <c r="B47" s="403"/>
      <c r="C47" s="404"/>
      <c r="D47" s="50">
        <f>SUM(D41:D46)</f>
        <v>9238.0499999999993</v>
      </c>
    </row>
    <row r="48" spans="1:4" ht="13.5" thickBot="1">
      <c r="B48" s="106" t="s">
        <v>1</v>
      </c>
      <c r="C48" s="19" t="s">
        <v>1</v>
      </c>
      <c r="D48" s="20" t="s">
        <v>1</v>
      </c>
    </row>
    <row r="49" spans="1:4" ht="13.5" thickBot="1">
      <c r="A49" s="406" t="s">
        <v>47</v>
      </c>
      <c r="B49" s="407"/>
      <c r="C49" s="213"/>
      <c r="D49" s="214"/>
    </row>
    <row r="50" spans="1:4" ht="13.5" thickBot="1">
      <c r="A50" s="39" t="s">
        <v>49</v>
      </c>
      <c r="B50" s="408" t="s">
        <v>44</v>
      </c>
      <c r="C50" s="408"/>
      <c r="D50" s="409"/>
    </row>
    <row r="51" spans="1:4" ht="15.75" customHeight="1">
      <c r="A51" s="172" t="s">
        <v>28</v>
      </c>
      <c r="B51" s="133" t="s">
        <v>142</v>
      </c>
      <c r="C51" s="247">
        <v>8.3299999999999999E-2</v>
      </c>
      <c r="D51" s="59">
        <f>C51*D47</f>
        <v>769.52956499999993</v>
      </c>
    </row>
    <row r="52" spans="1:4" ht="29.25" customHeight="1" thickBot="1">
      <c r="A52" s="173" t="s">
        <v>29</v>
      </c>
      <c r="B52" s="134" t="s">
        <v>145</v>
      </c>
      <c r="C52" s="248">
        <v>0.121</v>
      </c>
      <c r="D52" s="61">
        <f>C52*D47</f>
        <v>1117.80405</v>
      </c>
    </row>
    <row r="53" spans="1:4" ht="13.5" thickBot="1">
      <c r="A53" s="402" t="s">
        <v>115</v>
      </c>
      <c r="B53" s="404"/>
      <c r="C53" s="249">
        <f>SUM(C51:C52)</f>
        <v>0.20429999999999998</v>
      </c>
      <c r="D53" s="50">
        <f>SUM(D51:D52)</f>
        <v>1887.333615</v>
      </c>
    </row>
    <row r="54" spans="1:4">
      <c r="A54" s="405" t="s">
        <v>149</v>
      </c>
      <c r="B54" s="405"/>
      <c r="C54" s="405"/>
      <c r="D54" s="405"/>
    </row>
    <row r="55" spans="1:4" ht="13.5" thickBot="1">
      <c r="A55" s="168"/>
      <c r="B55" s="107"/>
      <c r="C55" s="23"/>
      <c r="D55" s="23"/>
    </row>
    <row r="56" spans="1:4" ht="13.5" thickBot="1">
      <c r="A56" s="21" t="s">
        <v>50</v>
      </c>
      <c r="B56" s="108" t="s">
        <v>46</v>
      </c>
      <c r="C56" s="24"/>
      <c r="D56" s="11" t="s">
        <v>12</v>
      </c>
    </row>
    <row r="57" spans="1:4">
      <c r="A57" s="174" t="s">
        <v>28</v>
      </c>
      <c r="B57" s="109" t="s">
        <v>59</v>
      </c>
      <c r="C57" s="25"/>
      <c r="D57" s="13">
        <f>$D$47*C57</f>
        <v>0</v>
      </c>
    </row>
    <row r="58" spans="1:4">
      <c r="A58" s="95" t="s">
        <v>29</v>
      </c>
      <c r="B58" s="110" t="s">
        <v>60</v>
      </c>
      <c r="C58" s="26">
        <v>1.4999999999999999E-2</v>
      </c>
      <c r="D58" s="15">
        <f>($D$47*C58)</f>
        <v>138.57074999999998</v>
      </c>
    </row>
    <row r="59" spans="1:4">
      <c r="A59" s="95" t="s">
        <v>30</v>
      </c>
      <c r="B59" s="110" t="s">
        <v>61</v>
      </c>
      <c r="C59" s="26">
        <v>0.01</v>
      </c>
      <c r="D59" s="15">
        <f t="shared" ref="D59:D61" si="0">($D$47*C59)</f>
        <v>92.380499999999998</v>
      </c>
    </row>
    <row r="60" spans="1:4" s="98" customFormat="1">
      <c r="A60" s="95" t="s">
        <v>31</v>
      </c>
      <c r="B60" s="110" t="s">
        <v>62</v>
      </c>
      <c r="C60" s="26">
        <v>2E-3</v>
      </c>
      <c r="D60" s="15">
        <f t="shared" si="0"/>
        <v>18.476099999999999</v>
      </c>
    </row>
    <row r="61" spans="1:4">
      <c r="A61" s="95" t="s">
        <v>32</v>
      </c>
      <c r="B61" s="110" t="s">
        <v>63</v>
      </c>
      <c r="C61" s="26">
        <v>2.5000000000000001E-2</v>
      </c>
      <c r="D61" s="15">
        <f t="shared" si="0"/>
        <v>230.95124999999999</v>
      </c>
    </row>
    <row r="62" spans="1:4">
      <c r="A62" s="175" t="s">
        <v>53</v>
      </c>
      <c r="B62" s="111" t="s">
        <v>64</v>
      </c>
      <c r="C62" s="92">
        <v>0.08</v>
      </c>
      <c r="D62" s="93">
        <f>$D$47*C62</f>
        <v>739.04399999999998</v>
      </c>
    </row>
    <row r="63" spans="1:4">
      <c r="A63" s="243" t="s">
        <v>54</v>
      </c>
      <c r="B63" s="244" t="s">
        <v>65</v>
      </c>
      <c r="C63" s="245">
        <v>0.01</v>
      </c>
      <c r="D63" s="239">
        <f>($D$47*C63)</f>
        <v>92.380499999999998</v>
      </c>
    </row>
    <row r="64" spans="1:4" ht="13.5" thickBot="1">
      <c r="A64" s="176" t="s">
        <v>55</v>
      </c>
      <c r="B64" s="112" t="s">
        <v>66</v>
      </c>
      <c r="C64" s="52">
        <v>6.0000000000000001E-3</v>
      </c>
      <c r="D64" s="15">
        <f>($D$47*C64)</f>
        <v>55.4283</v>
      </c>
    </row>
    <row r="65" spans="1:4" ht="13.5" thickBot="1">
      <c r="A65" s="402" t="s">
        <v>115</v>
      </c>
      <c r="B65" s="404"/>
      <c r="C65" s="53">
        <f>SUM(C57:C64)</f>
        <v>0.14800000000000002</v>
      </c>
      <c r="D65" s="54">
        <f>SUM(D57:D64)</f>
        <v>1367.2313999999999</v>
      </c>
    </row>
    <row r="66" spans="1:4">
      <c r="A66" s="415" t="s">
        <v>147</v>
      </c>
      <c r="B66" s="415"/>
      <c r="C66" s="415"/>
      <c r="D66" s="415"/>
    </row>
    <row r="67" spans="1:4">
      <c r="A67" s="416" t="s">
        <v>148</v>
      </c>
      <c r="B67" s="416"/>
      <c r="C67" s="416"/>
      <c r="D67" s="416"/>
    </row>
    <row r="68" spans="1:4" ht="13.5" thickBot="1">
      <c r="B68" s="106"/>
      <c r="C68" s="19"/>
      <c r="D68" s="20"/>
    </row>
    <row r="69" spans="1:4" ht="13.5" thickBot="1">
      <c r="A69" s="21" t="s">
        <v>51</v>
      </c>
      <c r="B69" s="160" t="s">
        <v>48</v>
      </c>
      <c r="C69" s="28" t="s">
        <v>1</v>
      </c>
      <c r="D69" s="29" t="s">
        <v>12</v>
      </c>
    </row>
    <row r="70" spans="1:4">
      <c r="A70" s="177" t="s">
        <v>28</v>
      </c>
      <c r="B70" s="135" t="s">
        <v>140</v>
      </c>
      <c r="C70" s="12" t="s">
        <v>1</v>
      </c>
      <c r="D70" s="240">
        <f>IF(((D27*2*D34)-D47*0.06)&lt;0,0,(D27*2*D34)-D47*0.06)</f>
        <v>0</v>
      </c>
    </row>
    <row r="71" spans="1:4">
      <c r="A71" s="178" t="s">
        <v>29</v>
      </c>
      <c r="B71" s="136" t="s">
        <v>137</v>
      </c>
      <c r="C71" s="30" t="s">
        <v>1</v>
      </c>
      <c r="D71" s="241">
        <v>733.04</v>
      </c>
    </row>
    <row r="72" spans="1:4">
      <c r="A72" s="178" t="s">
        <v>30</v>
      </c>
      <c r="B72" s="136" t="s">
        <v>138</v>
      </c>
      <c r="C72" s="30" t="s">
        <v>1</v>
      </c>
      <c r="D72" s="241">
        <f>D29</f>
        <v>0</v>
      </c>
    </row>
    <row r="73" spans="1:4">
      <c r="A73" s="178" t="s">
        <v>31</v>
      </c>
      <c r="B73" s="136" t="s">
        <v>67</v>
      </c>
      <c r="C73" s="30" t="s">
        <v>1</v>
      </c>
      <c r="D73" s="241">
        <f>D30</f>
        <v>0</v>
      </c>
    </row>
    <row r="74" spans="1:4">
      <c r="A74" s="178" t="s">
        <v>32</v>
      </c>
      <c r="B74" s="136" t="s">
        <v>139</v>
      </c>
      <c r="C74" s="30" t="s">
        <v>1</v>
      </c>
      <c r="D74" s="241">
        <f>D31</f>
        <v>10.63</v>
      </c>
    </row>
    <row r="75" spans="1:4">
      <c r="A75" s="178" t="s">
        <v>54</v>
      </c>
      <c r="B75" s="136" t="s">
        <v>158</v>
      </c>
      <c r="C75" s="30" t="s">
        <v>1</v>
      </c>
      <c r="D75" s="241">
        <f>D32</f>
        <v>2</v>
      </c>
    </row>
    <row r="76" spans="1:4" ht="13.5" thickBot="1">
      <c r="A76" s="179" t="s">
        <v>55</v>
      </c>
      <c r="B76" s="137" t="s">
        <v>57</v>
      </c>
      <c r="C76" s="31" t="s">
        <v>1</v>
      </c>
      <c r="D76" s="246">
        <f>D33</f>
        <v>0</v>
      </c>
    </row>
    <row r="77" spans="1:4" ht="15.75" customHeight="1" thickBot="1">
      <c r="A77" s="402" t="s">
        <v>115</v>
      </c>
      <c r="B77" s="404"/>
      <c r="C77" s="55" t="s">
        <v>1</v>
      </c>
      <c r="D77" s="56">
        <f>SUM(D70:D76)</f>
        <v>745.67</v>
      </c>
    </row>
    <row r="78" spans="1:4" ht="13.5" thickBot="1">
      <c r="A78" s="225"/>
      <c r="B78" s="226"/>
      <c r="C78" s="227"/>
      <c r="D78" s="228"/>
    </row>
    <row r="79" spans="1:4" ht="13.5" thickBot="1">
      <c r="A79" s="420" t="s">
        <v>116</v>
      </c>
      <c r="B79" s="421"/>
      <c r="C79" s="421"/>
      <c r="D79" s="423"/>
    </row>
    <row r="80" spans="1:4" ht="13.5" thickBot="1">
      <c r="A80" s="215">
        <v>2</v>
      </c>
      <c r="B80" s="113" t="s">
        <v>45</v>
      </c>
      <c r="C80" s="24" t="s">
        <v>1</v>
      </c>
      <c r="D80" s="11" t="s">
        <v>12</v>
      </c>
    </row>
    <row r="81" spans="1:4">
      <c r="A81" s="180" t="s">
        <v>49</v>
      </c>
      <c r="B81" s="138" t="s">
        <v>68</v>
      </c>
      <c r="C81" s="45"/>
      <c r="D81" s="13">
        <f>D53</f>
        <v>1887.333615</v>
      </c>
    </row>
    <row r="82" spans="1:4">
      <c r="A82" s="180" t="s">
        <v>50</v>
      </c>
      <c r="B82" s="139" t="s">
        <v>69</v>
      </c>
      <c r="C82" s="32"/>
      <c r="D82" s="15">
        <f>D65</f>
        <v>1367.2313999999999</v>
      </c>
    </row>
    <row r="83" spans="1:4" ht="13.5" thickBot="1">
      <c r="A83" s="181" t="s">
        <v>51</v>
      </c>
      <c r="B83" s="140" t="s">
        <v>98</v>
      </c>
      <c r="C83" s="44"/>
      <c r="D83" s="18">
        <f>D77</f>
        <v>745.67</v>
      </c>
    </row>
    <row r="84" spans="1:4" ht="15.75" customHeight="1" thickBot="1">
      <c r="A84" s="182"/>
      <c r="B84" s="114" t="s">
        <v>6</v>
      </c>
      <c r="C84" s="58" t="s">
        <v>1</v>
      </c>
      <c r="D84" s="60">
        <f>SUM(D81:D83)</f>
        <v>4000.2350150000002</v>
      </c>
    </row>
    <row r="85" spans="1:4" ht="13.5" thickBot="1">
      <c r="A85" s="168"/>
      <c r="B85" s="115"/>
      <c r="C85" s="33"/>
      <c r="D85" s="34"/>
    </row>
    <row r="86" spans="1:4" ht="13.5" thickBot="1">
      <c r="A86" s="417" t="s">
        <v>144</v>
      </c>
      <c r="B86" s="418"/>
      <c r="C86" s="418"/>
      <c r="D86" s="419"/>
    </row>
    <row r="87" spans="1:4" s="98" customFormat="1" ht="13.5" thickBot="1">
      <c r="A87" s="215">
        <v>3</v>
      </c>
      <c r="B87" s="410" t="s">
        <v>52</v>
      </c>
      <c r="C87" s="410"/>
      <c r="D87" s="411"/>
    </row>
    <row r="88" spans="1:4" ht="30" customHeight="1">
      <c r="A88" s="95" t="s">
        <v>28</v>
      </c>
      <c r="B88" s="271" t="s">
        <v>174</v>
      </c>
      <c r="C88" s="250">
        <f>33/365*0.2</f>
        <v>1.8082191780821918E-2</v>
      </c>
      <c r="D88" s="13">
        <f>C88*D47</f>
        <v>167.0441917808219</v>
      </c>
    </row>
    <row r="89" spans="1:4">
      <c r="A89" s="175" t="s">
        <v>29</v>
      </c>
      <c r="B89" s="141" t="s">
        <v>146</v>
      </c>
      <c r="C89" s="251">
        <f>C88*8%</f>
        <v>1.4465753424657535E-3</v>
      </c>
      <c r="D89" s="93">
        <f>C89*D47</f>
        <v>13.363535342465754</v>
      </c>
    </row>
    <row r="90" spans="1:4" ht="25.5">
      <c r="A90" s="183" t="s">
        <v>30</v>
      </c>
      <c r="B90" s="132" t="s">
        <v>164</v>
      </c>
      <c r="C90" s="252">
        <v>4.0500000000000001E-2</v>
      </c>
      <c r="D90" s="22">
        <f>C90*D47</f>
        <v>374.14102499999996</v>
      </c>
    </row>
    <row r="91" spans="1:4">
      <c r="A91" s="95" t="s">
        <v>31</v>
      </c>
      <c r="B91" s="142" t="s">
        <v>162</v>
      </c>
      <c r="C91" s="253">
        <v>1.9E-3</v>
      </c>
      <c r="D91" s="15">
        <f>C91*D47</f>
        <v>17.552294999999997</v>
      </c>
    </row>
    <row r="92" spans="1:4" ht="25.5">
      <c r="A92" s="184" t="s">
        <v>32</v>
      </c>
      <c r="B92" s="142" t="s">
        <v>163</v>
      </c>
      <c r="C92" s="254">
        <v>6.9999999999999999E-4</v>
      </c>
      <c r="D92" s="49">
        <f>C92*D47</f>
        <v>6.4666349999999992</v>
      </c>
    </row>
    <row r="93" spans="1:4" ht="26.25" thickBot="1">
      <c r="A93" s="185" t="s">
        <v>53</v>
      </c>
      <c r="B93" s="143" t="s">
        <v>165</v>
      </c>
      <c r="C93" s="255">
        <v>4.4999999999999997E-3</v>
      </c>
      <c r="D93" s="90">
        <f>C93*D47</f>
        <v>41.571224999999991</v>
      </c>
    </row>
    <row r="94" spans="1:4" ht="13.5" thickBot="1">
      <c r="A94" s="186"/>
      <c r="B94" s="116" t="s">
        <v>70</v>
      </c>
      <c r="C94" s="256">
        <f>SUM(C88:C93)</f>
        <v>6.7128767123287678E-2</v>
      </c>
      <c r="D94" s="94">
        <f>SUM(D88:D93)</f>
        <v>620.13890712328759</v>
      </c>
    </row>
    <row r="95" spans="1:4">
      <c r="A95" s="415" t="s">
        <v>150</v>
      </c>
      <c r="B95" s="415"/>
      <c r="C95" s="415"/>
      <c r="D95" s="415"/>
    </row>
    <row r="96" spans="1:4" ht="15.75" customHeight="1">
      <c r="A96" s="416" t="s">
        <v>151</v>
      </c>
      <c r="B96" s="416"/>
      <c r="C96" s="416"/>
      <c r="D96" s="416"/>
    </row>
    <row r="97" spans="1:4" ht="13.5" thickBot="1">
      <c r="A97" s="187"/>
      <c r="B97" s="216"/>
      <c r="C97" s="217"/>
      <c r="D97" s="218"/>
    </row>
    <row r="98" spans="1:4" ht="13.5" thickBot="1">
      <c r="A98" s="417" t="s">
        <v>91</v>
      </c>
      <c r="B98" s="418"/>
      <c r="C98" s="418"/>
      <c r="D98" s="419"/>
    </row>
    <row r="99" spans="1:4" ht="13.5" thickBot="1">
      <c r="A99" s="35" t="s">
        <v>73</v>
      </c>
      <c r="B99" s="113" t="s">
        <v>104</v>
      </c>
      <c r="C99" s="219" t="s">
        <v>1</v>
      </c>
      <c r="D99" s="220" t="s">
        <v>12</v>
      </c>
    </row>
    <row r="100" spans="1:4" ht="25.5">
      <c r="A100" s="95" t="s">
        <v>28</v>
      </c>
      <c r="B100" s="138" t="s">
        <v>166</v>
      </c>
      <c r="C100" s="257">
        <v>9.4999999999999998E-3</v>
      </c>
      <c r="D100" s="96">
        <f>C100*$D$47</f>
        <v>87.76147499999999</v>
      </c>
    </row>
    <row r="101" spans="1:4">
      <c r="A101" s="95" t="s">
        <v>29</v>
      </c>
      <c r="B101" s="139" t="s">
        <v>167</v>
      </c>
      <c r="C101" s="253">
        <v>4.1700000000000001E-2</v>
      </c>
      <c r="D101" s="188">
        <f t="shared" ref="D101:D105" si="1">C101*$D$47</f>
        <v>385.22668499999997</v>
      </c>
    </row>
    <row r="102" spans="1:4" ht="15.75" customHeight="1">
      <c r="A102" s="95" t="s">
        <v>30</v>
      </c>
      <c r="B102" s="139" t="s">
        <v>168</v>
      </c>
      <c r="C102" s="258">
        <v>1E-3</v>
      </c>
      <c r="D102" s="188">
        <f t="shared" si="1"/>
        <v>9.2380499999999994</v>
      </c>
    </row>
    <row r="103" spans="1:4">
      <c r="A103" s="95" t="s">
        <v>31</v>
      </c>
      <c r="B103" s="139" t="s">
        <v>169</v>
      </c>
      <c r="C103" s="258">
        <v>6.3E-3</v>
      </c>
      <c r="D103" s="188">
        <f t="shared" si="1"/>
        <v>58.199714999999998</v>
      </c>
    </row>
    <row r="104" spans="1:4" ht="25.5">
      <c r="A104" s="95" t="s">
        <v>32</v>
      </c>
      <c r="B104" s="139" t="s">
        <v>170</v>
      </c>
      <c r="C104" s="258">
        <v>2.0000000000000001E-4</v>
      </c>
      <c r="D104" s="188">
        <f t="shared" si="1"/>
        <v>1.84761</v>
      </c>
    </row>
    <row r="105" spans="1:4" ht="13.5" thickBot="1">
      <c r="A105" s="189" t="s">
        <v>53</v>
      </c>
      <c r="B105" s="139" t="s">
        <v>96</v>
      </c>
      <c r="C105" s="259">
        <v>0</v>
      </c>
      <c r="D105" s="188">
        <f t="shared" si="1"/>
        <v>0</v>
      </c>
    </row>
    <row r="106" spans="1:4" ht="13.5" thickBot="1">
      <c r="A106" s="182"/>
      <c r="B106" s="144" t="s">
        <v>8</v>
      </c>
      <c r="C106" s="260">
        <f>SUM(C100:C105)</f>
        <v>5.8700000000000002E-2</v>
      </c>
      <c r="D106" s="51">
        <f>SUM(D100:D105)</f>
        <v>542.27353500000004</v>
      </c>
    </row>
    <row r="107" spans="1:4" ht="13.5" thickBot="1">
      <c r="A107" s="190" t="s">
        <v>54</v>
      </c>
      <c r="B107" s="145" t="s">
        <v>117</v>
      </c>
      <c r="C107" s="261">
        <f>C106*C65</f>
        <v>8.6876000000000019E-3</v>
      </c>
      <c r="D107" s="47">
        <f>C107*D47</f>
        <v>80.256483180000018</v>
      </c>
    </row>
    <row r="108" spans="1:4" ht="26.25" thickBot="1">
      <c r="A108" s="191" t="s">
        <v>55</v>
      </c>
      <c r="B108" s="146" t="s">
        <v>118</v>
      </c>
      <c r="C108" s="262">
        <f>C53*C65</f>
        <v>3.02364E-2</v>
      </c>
      <c r="D108" s="91">
        <f>C108*D47</f>
        <v>279.32537501999997</v>
      </c>
    </row>
    <row r="109" spans="1:4" ht="13.5" thickBot="1">
      <c r="A109" s="192"/>
      <c r="B109" s="147" t="s">
        <v>9</v>
      </c>
      <c r="C109" s="263">
        <f>C106+C108+C107</f>
        <v>9.7624000000000002E-2</v>
      </c>
      <c r="D109" s="57">
        <f>SUM(D106:D108)</f>
        <v>901.85539319999998</v>
      </c>
    </row>
    <row r="110" spans="1:4" ht="15.75" customHeight="1">
      <c r="A110" s="415" t="s">
        <v>152</v>
      </c>
      <c r="B110" s="415"/>
      <c r="C110" s="415"/>
      <c r="D110" s="415"/>
    </row>
    <row r="111" spans="1:4" ht="13.5" thickBot="1">
      <c r="B111" s="167"/>
      <c r="C111" s="167"/>
      <c r="D111" s="167"/>
    </row>
    <row r="112" spans="1:4" ht="13.5" thickBot="1">
      <c r="A112" s="420" t="s">
        <v>81</v>
      </c>
      <c r="B112" s="421"/>
      <c r="C112" s="421"/>
      <c r="D112" s="422"/>
    </row>
    <row r="113" spans="1:5" ht="13.5" thickBot="1">
      <c r="A113" s="35">
        <v>5</v>
      </c>
      <c r="B113" s="108" t="s">
        <v>72</v>
      </c>
      <c r="C113" s="10" t="s">
        <v>1</v>
      </c>
      <c r="D113" s="11" t="s">
        <v>12</v>
      </c>
    </row>
    <row r="114" spans="1:5">
      <c r="A114" s="95" t="s">
        <v>28</v>
      </c>
      <c r="B114" s="117" t="s">
        <v>74</v>
      </c>
      <c r="C114" s="12" t="s">
        <v>1</v>
      </c>
      <c r="D114" s="13">
        <v>0</v>
      </c>
    </row>
    <row r="115" spans="1:5">
      <c r="A115" s="95" t="s">
        <v>29</v>
      </c>
      <c r="B115" s="118" t="s">
        <v>284</v>
      </c>
      <c r="C115" s="30" t="s">
        <v>1</v>
      </c>
      <c r="D115" s="15">
        <f>UNIFORMES!C86</f>
        <v>1.712962962962963</v>
      </c>
    </row>
    <row r="116" spans="1:5">
      <c r="A116" s="95" t="s">
        <v>30</v>
      </c>
      <c r="B116" s="118" t="s">
        <v>136</v>
      </c>
      <c r="C116" s="30" t="s">
        <v>1</v>
      </c>
      <c r="D116" s="15">
        <v>0</v>
      </c>
    </row>
    <row r="117" spans="1:5" ht="13.5" thickBot="1">
      <c r="A117" s="189" t="s">
        <v>31</v>
      </c>
      <c r="B117" s="119" t="s">
        <v>57</v>
      </c>
      <c r="C117" s="31" t="s">
        <v>1</v>
      </c>
      <c r="D117" s="27">
        <v>0</v>
      </c>
    </row>
    <row r="118" spans="1:5" ht="15.75" customHeight="1" thickBot="1">
      <c r="A118" s="182"/>
      <c r="B118" s="120" t="s">
        <v>7</v>
      </c>
      <c r="C118" s="55" t="s">
        <v>1</v>
      </c>
      <c r="D118" s="56">
        <f>SUM(D114:D117)</f>
        <v>1.712962962962963</v>
      </c>
    </row>
    <row r="119" spans="1:5" ht="13.5" thickBot="1">
      <c r="B119" s="106" t="s">
        <v>1</v>
      </c>
      <c r="C119" s="19" t="s">
        <v>1</v>
      </c>
      <c r="D119" s="20" t="s">
        <v>1</v>
      </c>
    </row>
    <row r="120" spans="1:5" ht="13.5" thickBot="1">
      <c r="A120" s="420" t="s">
        <v>75</v>
      </c>
      <c r="B120" s="421"/>
      <c r="C120" s="421"/>
      <c r="D120" s="422"/>
    </row>
    <row r="121" spans="1:5" ht="13.5" thickBot="1">
      <c r="A121" s="21">
        <v>6</v>
      </c>
      <c r="B121" s="36" t="s">
        <v>112</v>
      </c>
      <c r="C121" s="21" t="s">
        <v>1</v>
      </c>
      <c r="D121" s="21"/>
    </row>
    <row r="122" spans="1:5">
      <c r="A122" s="193" t="s">
        <v>28</v>
      </c>
      <c r="B122" s="121" t="s">
        <v>76</v>
      </c>
      <c r="C122" s="268">
        <v>0.03</v>
      </c>
      <c r="D122" s="15">
        <f>D145*C122</f>
        <v>442.85976834858752</v>
      </c>
    </row>
    <row r="123" spans="1:5">
      <c r="A123" s="194"/>
      <c r="B123" s="122" t="s">
        <v>103</v>
      </c>
      <c r="C123" s="269"/>
      <c r="D123" s="37">
        <f>D145+D122</f>
        <v>15204.852046634838</v>
      </c>
    </row>
    <row r="124" spans="1:5">
      <c r="A124" s="194" t="s">
        <v>29</v>
      </c>
      <c r="B124" s="123" t="s">
        <v>77</v>
      </c>
      <c r="C124" s="268">
        <v>0.03</v>
      </c>
      <c r="D124" s="15">
        <f>C124*D123</f>
        <v>456.14556139904511</v>
      </c>
    </row>
    <row r="125" spans="1:5">
      <c r="A125" s="194"/>
      <c r="B125" s="123"/>
      <c r="C125" s="26"/>
      <c r="D125" s="37">
        <f>D123+D124</f>
        <v>15660.997608033884</v>
      </c>
    </row>
    <row r="126" spans="1:5">
      <c r="A126" s="194" t="s">
        <v>30</v>
      </c>
      <c r="B126" s="124" t="s">
        <v>33</v>
      </c>
      <c r="C126" s="270">
        <f>C133+C129+C128+C130</f>
        <v>0.13150000000000001</v>
      </c>
      <c r="D126" s="15">
        <f>D146-D122-D124</f>
        <v>2371.2391312106579</v>
      </c>
      <c r="E126" s="279"/>
    </row>
    <row r="127" spans="1:5">
      <c r="A127" s="194" t="s">
        <v>88</v>
      </c>
      <c r="B127" s="123" t="s">
        <v>78</v>
      </c>
      <c r="C127" s="268">
        <f>C129+C128+C130</f>
        <v>8.1499999999999989E-2</v>
      </c>
      <c r="D127" s="37">
        <f>D126/C126*C127</f>
        <v>1469.6272942484302</v>
      </c>
    </row>
    <row r="128" spans="1:5">
      <c r="A128" s="194"/>
      <c r="B128" s="123" t="s">
        <v>99</v>
      </c>
      <c r="C128" s="268">
        <v>6.4999999999999997E-3</v>
      </c>
      <c r="D128" s="15">
        <f>D126/C126*C128</f>
        <v>117.20953880508954</v>
      </c>
    </row>
    <row r="129" spans="1:4">
      <c r="A129" s="194"/>
      <c r="B129" s="123" t="s">
        <v>100</v>
      </c>
      <c r="C129" s="268">
        <v>0.03</v>
      </c>
      <c r="D129" s="15">
        <f>D126/C126*C129</f>
        <v>540.9671021773363</v>
      </c>
    </row>
    <row r="130" spans="1:4">
      <c r="A130" s="194"/>
      <c r="B130" s="123" t="s">
        <v>180</v>
      </c>
      <c r="C130" s="268">
        <v>4.4999999999999998E-2</v>
      </c>
      <c r="D130" s="15">
        <f>D126/C126*C130</f>
        <v>811.45065326600445</v>
      </c>
    </row>
    <row r="131" spans="1:4">
      <c r="A131" s="194"/>
      <c r="B131" s="123" t="s">
        <v>101</v>
      </c>
      <c r="C131" s="268">
        <v>0</v>
      </c>
      <c r="D131" s="15">
        <v>0</v>
      </c>
    </row>
    <row r="132" spans="1:4">
      <c r="A132" s="194" t="s">
        <v>89</v>
      </c>
      <c r="B132" s="124" t="s">
        <v>79</v>
      </c>
      <c r="C132" s="270">
        <f>C134+C133</f>
        <v>0.05</v>
      </c>
      <c r="D132" s="37">
        <f>D126/C126*C132</f>
        <v>901.61183696222724</v>
      </c>
    </row>
    <row r="133" spans="1:4">
      <c r="A133" s="194"/>
      <c r="B133" s="123" t="s">
        <v>102</v>
      </c>
      <c r="C133" s="268">
        <v>0.05</v>
      </c>
      <c r="D133" s="15">
        <f>D126/C126*C132</f>
        <v>901.61183696222724</v>
      </c>
    </row>
    <row r="134" spans="1:4" ht="13.5" thickBot="1">
      <c r="A134" s="195"/>
      <c r="B134" s="105" t="s">
        <v>101</v>
      </c>
      <c r="C134" s="268">
        <v>0</v>
      </c>
      <c r="D134" s="18">
        <v>0</v>
      </c>
    </row>
    <row r="135" spans="1:4" ht="13.5" thickBot="1">
      <c r="A135" s="182"/>
      <c r="B135" s="114" t="s">
        <v>7</v>
      </c>
      <c r="C135" s="58" t="s">
        <v>1</v>
      </c>
      <c r="D135" s="50">
        <f>D122+D124+D126</f>
        <v>3270.2444609582908</v>
      </c>
    </row>
    <row r="136" spans="1:4" ht="13.5" thickBot="1">
      <c r="A136" s="225"/>
      <c r="B136" s="226"/>
      <c r="C136" s="227"/>
      <c r="D136" s="228"/>
    </row>
    <row r="137" spans="1:4" ht="13.5" thickBot="1">
      <c r="A137" s="224" t="s">
        <v>105</v>
      </c>
      <c r="B137" s="221" t="s">
        <v>106</v>
      </c>
      <c r="C137" s="222" t="s">
        <v>1</v>
      </c>
      <c r="D137" s="223"/>
    </row>
    <row r="138" spans="1:4" ht="13.5" thickBot="1">
      <c r="A138" s="225"/>
      <c r="B138" s="226"/>
      <c r="C138" s="227"/>
      <c r="D138" s="228"/>
    </row>
    <row r="139" spans="1:4" ht="13.5" thickBot="1">
      <c r="A139" s="21">
        <v>1</v>
      </c>
      <c r="B139" s="113" t="s">
        <v>86</v>
      </c>
      <c r="C139" s="24" t="s">
        <v>1</v>
      </c>
      <c r="D139" s="11" t="s">
        <v>12</v>
      </c>
    </row>
    <row r="140" spans="1:4">
      <c r="A140" s="196" t="s">
        <v>28</v>
      </c>
      <c r="B140" s="110" t="s">
        <v>85</v>
      </c>
      <c r="C140" s="123"/>
      <c r="D140" s="197">
        <f>D47</f>
        <v>9238.0499999999993</v>
      </c>
    </row>
    <row r="141" spans="1:4">
      <c r="A141" s="95" t="s">
        <v>29</v>
      </c>
      <c r="B141" s="110" t="s">
        <v>84</v>
      </c>
      <c r="C141" s="123"/>
      <c r="D141" s="197">
        <f>D84</f>
        <v>4000.2350150000002</v>
      </c>
    </row>
    <row r="142" spans="1:4">
      <c r="A142" s="95" t="s">
        <v>30</v>
      </c>
      <c r="B142" s="110" t="s">
        <v>83</v>
      </c>
      <c r="C142" s="123"/>
      <c r="D142" s="197">
        <f>D94</f>
        <v>620.13890712328759</v>
      </c>
    </row>
    <row r="143" spans="1:4">
      <c r="A143" s="95" t="s">
        <v>31</v>
      </c>
      <c r="B143" s="110" t="s">
        <v>82</v>
      </c>
      <c r="C143" s="123"/>
      <c r="D143" s="197">
        <f>D109</f>
        <v>901.85539319999998</v>
      </c>
    </row>
    <row r="144" spans="1:4" ht="13.5" thickBot="1">
      <c r="A144" s="176" t="s">
        <v>32</v>
      </c>
      <c r="B144" s="112" t="s">
        <v>80</v>
      </c>
      <c r="C144" s="105"/>
      <c r="D144" s="198">
        <f>D118</f>
        <v>1.712962962962963</v>
      </c>
    </row>
    <row r="145" spans="1:4" ht="16.5" thickBot="1">
      <c r="A145" s="199"/>
      <c r="B145" s="125" t="s">
        <v>114</v>
      </c>
      <c r="C145" s="200"/>
      <c r="D145" s="201">
        <f>SUM(D140:D144)</f>
        <v>14761.99227828625</v>
      </c>
    </row>
    <row r="146" spans="1:4" ht="13.5" thickBot="1">
      <c r="A146" s="202" t="s">
        <v>53</v>
      </c>
      <c r="B146" s="126" t="s">
        <v>87</v>
      </c>
      <c r="C146" s="203"/>
      <c r="D146" s="204">
        <f>D147-D145</f>
        <v>3270.2444609582908</v>
      </c>
    </row>
    <row r="147" spans="1:4" ht="16.5" thickBot="1">
      <c r="A147" s="402" t="s">
        <v>110</v>
      </c>
      <c r="B147" s="403"/>
      <c r="C147" s="404"/>
      <c r="D147" s="205">
        <f>D125/(100%-C126)</f>
        <v>18032.236739244541</v>
      </c>
    </row>
    <row r="148" spans="1:4" ht="13.5" thickBot="1">
      <c r="B148" s="127"/>
      <c r="C148" s="127"/>
      <c r="D148" s="127"/>
    </row>
    <row r="149" spans="1:4" ht="13.5" thickBot="1">
      <c r="A149" s="229" t="s">
        <v>107</v>
      </c>
      <c r="B149" s="230" t="s">
        <v>173</v>
      </c>
      <c r="C149" s="48" t="s">
        <v>1</v>
      </c>
      <c r="D149" s="38"/>
    </row>
    <row r="150" spans="1:4" ht="13.5" thickBot="1">
      <c r="A150" s="225"/>
      <c r="B150" s="226"/>
      <c r="C150" s="227"/>
      <c r="D150" s="228"/>
    </row>
    <row r="151" spans="1:4" ht="13.5" thickBot="1">
      <c r="A151" s="39" t="s">
        <v>108</v>
      </c>
      <c r="B151" s="128" t="s">
        <v>109</v>
      </c>
      <c r="C151" s="40" t="s">
        <v>1</v>
      </c>
      <c r="D151" s="41" t="s">
        <v>12</v>
      </c>
    </row>
    <row r="152" spans="1:4">
      <c r="A152" s="206" t="s">
        <v>28</v>
      </c>
      <c r="B152" s="129" t="s">
        <v>58</v>
      </c>
      <c r="C152" s="264">
        <f>C51</f>
        <v>8.3299999999999999E-2</v>
      </c>
      <c r="D152" s="42">
        <f>C152*D47</f>
        <v>769.52956499999993</v>
      </c>
    </row>
    <row r="153" spans="1:4">
      <c r="A153" s="207" t="s">
        <v>29</v>
      </c>
      <c r="B153" s="130" t="s">
        <v>143</v>
      </c>
      <c r="C153" s="265">
        <f>C52</f>
        <v>0.121</v>
      </c>
      <c r="D153" s="99">
        <f>C153*D47</f>
        <v>1117.80405</v>
      </c>
    </row>
    <row r="154" spans="1:4">
      <c r="A154" s="208" t="s">
        <v>30</v>
      </c>
      <c r="B154" s="166" t="s">
        <v>71</v>
      </c>
      <c r="C154" s="266">
        <v>4.4999999999999998E-2</v>
      </c>
      <c r="D154" s="99">
        <f>C154*D47</f>
        <v>415.71224999999993</v>
      </c>
    </row>
    <row r="155" spans="1:4" ht="13.5" thickBot="1">
      <c r="A155" s="209" t="s">
        <v>31</v>
      </c>
      <c r="B155" s="131" t="s">
        <v>141</v>
      </c>
      <c r="C155" s="267">
        <f>C108</f>
        <v>3.02364E-2</v>
      </c>
      <c r="D155" s="99">
        <f>C155*D47</f>
        <v>279.32537501999997</v>
      </c>
    </row>
    <row r="156" spans="1:4" ht="16.5" thickBot="1">
      <c r="A156" s="413" t="s">
        <v>16</v>
      </c>
      <c r="B156" s="414"/>
      <c r="C156" s="89">
        <f>SUM(C152:C155)</f>
        <v>0.27953639999999996</v>
      </c>
      <c r="D156" s="46">
        <f>SUM(D152:D155)</f>
        <v>2582.3712400200002</v>
      </c>
    </row>
    <row r="157" spans="1:4">
      <c r="A157" s="401" t="s">
        <v>172</v>
      </c>
      <c r="B157" s="401"/>
      <c r="C157" s="401"/>
      <c r="D157" s="401"/>
    </row>
    <row r="159" spans="1:4">
      <c r="A159" s="412" t="s">
        <v>171</v>
      </c>
      <c r="B159" s="412"/>
      <c r="C159" s="412"/>
      <c r="D159" s="412"/>
    </row>
    <row r="160" spans="1:4">
      <c r="A160" s="412" t="s">
        <v>153</v>
      </c>
      <c r="B160" s="412"/>
      <c r="C160" s="412"/>
      <c r="D160" s="412"/>
    </row>
  </sheetData>
  <mergeCells count="56">
    <mergeCell ref="A20:C20"/>
    <mergeCell ref="A21:C21"/>
    <mergeCell ref="A22:C22"/>
    <mergeCell ref="A23:C23"/>
    <mergeCell ref="C39:D39"/>
    <mergeCell ref="B36:D36"/>
    <mergeCell ref="A34:C34"/>
    <mergeCell ref="A24:C24"/>
    <mergeCell ref="A31:C31"/>
    <mergeCell ref="A29:C29"/>
    <mergeCell ref="A27:C27"/>
    <mergeCell ref="A26:D26"/>
    <mergeCell ref="A39:B39"/>
    <mergeCell ref="A33:C33"/>
    <mergeCell ref="A32:C32"/>
    <mergeCell ref="A28:C28"/>
    <mergeCell ref="A13:C13"/>
    <mergeCell ref="A15:D15"/>
    <mergeCell ref="A16:B16"/>
    <mergeCell ref="A17:B17"/>
    <mergeCell ref="A19:D19"/>
    <mergeCell ref="A7:C7"/>
    <mergeCell ref="A9:D9"/>
    <mergeCell ref="A10:C10"/>
    <mergeCell ref="A11:C11"/>
    <mergeCell ref="A12:C12"/>
    <mergeCell ref="A1:D1"/>
    <mergeCell ref="A2:D2"/>
    <mergeCell ref="A3:D3"/>
    <mergeCell ref="A5:C5"/>
    <mergeCell ref="A6:C6"/>
    <mergeCell ref="A159:D159"/>
    <mergeCell ref="A160:D160"/>
    <mergeCell ref="A156:B156"/>
    <mergeCell ref="A66:D66"/>
    <mergeCell ref="A67:D67"/>
    <mergeCell ref="A86:D86"/>
    <mergeCell ref="A98:D98"/>
    <mergeCell ref="A112:D112"/>
    <mergeCell ref="A120:D120"/>
    <mergeCell ref="A79:B79"/>
    <mergeCell ref="C79:D79"/>
    <mergeCell ref="A147:C147"/>
    <mergeCell ref="A77:B77"/>
    <mergeCell ref="A95:D95"/>
    <mergeCell ref="A96:D96"/>
    <mergeCell ref="A110:D110"/>
    <mergeCell ref="A30:C30"/>
    <mergeCell ref="A157:D157"/>
    <mergeCell ref="A47:C47"/>
    <mergeCell ref="A65:B65"/>
    <mergeCell ref="A53:B53"/>
    <mergeCell ref="A54:D54"/>
    <mergeCell ref="A49:B49"/>
    <mergeCell ref="B50:D50"/>
    <mergeCell ref="B87:D87"/>
  </mergeCells>
  <phoneticPr fontId="3" type="noConversion"/>
  <pageMargins left="0.70866141732283472" right="0.51181102362204722" top="0.59055118110236227" bottom="0.59055118110236227" header="0.31496062992125984" footer="0.31496062992125984"/>
  <pageSetup paperSize="9" scale="64" fitToHeight="2" orientation="portrait" horizontalDpi="4294967293" verticalDpi="4294967293"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A14" zoomScale="70" zoomScaleNormal="70" workbookViewId="0">
      <selection activeCell="D72" sqref="D72"/>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11" style="43" bestFit="1" customWidth="1"/>
    <col min="6" max="16384" width="8.7109375" style="43"/>
  </cols>
  <sheetData>
    <row r="1" spans="1:11">
      <c r="A1" s="424" t="s">
        <v>0</v>
      </c>
      <c r="B1" s="424"/>
      <c r="C1" s="424"/>
      <c r="D1" s="424"/>
    </row>
    <row r="2" spans="1:11">
      <c r="A2" s="424" t="s">
        <v>10</v>
      </c>
      <c r="B2" s="424"/>
      <c r="C2" s="424"/>
      <c r="D2" s="424"/>
    </row>
    <row r="3" spans="1:11">
      <c r="A3" s="424" t="s">
        <v>296</v>
      </c>
      <c r="B3" s="424"/>
      <c r="C3" s="424"/>
      <c r="D3" s="424"/>
    </row>
    <row r="4" spans="1:11" ht="13.5" thickBot="1">
      <c r="B4" s="1" t="s">
        <v>1</v>
      </c>
      <c r="C4" s="2" t="s">
        <v>1</v>
      </c>
      <c r="D4" s="2" t="s">
        <v>1</v>
      </c>
    </row>
    <row r="5" spans="1:11" ht="14.25" thickTop="1">
      <c r="A5" s="425" t="s">
        <v>17</v>
      </c>
      <c r="B5" s="426"/>
      <c r="C5" s="427"/>
      <c r="D5" s="276" t="s">
        <v>175</v>
      </c>
      <c r="E5" s="276"/>
      <c r="F5" s="276"/>
      <c r="G5" s="276"/>
      <c r="H5" s="276"/>
      <c r="I5" s="276"/>
      <c r="J5" s="276"/>
      <c r="K5" s="276"/>
    </row>
    <row r="6" spans="1:11">
      <c r="A6" s="398" t="s">
        <v>119</v>
      </c>
      <c r="B6" s="399"/>
      <c r="C6" s="428"/>
      <c r="D6" s="277">
        <v>44075</v>
      </c>
    </row>
    <row r="7" spans="1:11" ht="13.5" thickBot="1">
      <c r="A7" s="429" t="s">
        <v>18</v>
      </c>
      <c r="B7" s="430"/>
      <c r="C7" s="431"/>
      <c r="D7" s="231" t="s">
        <v>176</v>
      </c>
    </row>
    <row r="8" spans="1:11" ht="14.25" thickTop="1" thickBot="1">
      <c r="B8" s="100"/>
      <c r="C8" s="3"/>
      <c r="D8" s="4"/>
    </row>
    <row r="9" spans="1:11" ht="14.25" thickTop="1" thickBot="1">
      <c r="A9" s="432" t="s">
        <v>34</v>
      </c>
      <c r="B9" s="433"/>
      <c r="C9" s="433"/>
      <c r="D9" s="434"/>
    </row>
    <row r="10" spans="1:11" ht="13.5" thickTop="1">
      <c r="A10" s="435" t="s">
        <v>36</v>
      </c>
      <c r="B10" s="436"/>
      <c r="C10" s="437"/>
      <c r="D10" s="232" t="s">
        <v>177</v>
      </c>
    </row>
    <row r="11" spans="1:11">
      <c r="A11" s="398" t="s">
        <v>19</v>
      </c>
      <c r="B11" s="399"/>
      <c r="C11" s="428"/>
      <c r="D11" s="161" t="s">
        <v>43</v>
      </c>
    </row>
    <row r="12" spans="1:11">
      <c r="A12" s="398" t="s">
        <v>35</v>
      </c>
      <c r="B12" s="399"/>
      <c r="C12" s="428"/>
      <c r="D12" s="232">
        <v>2020</v>
      </c>
    </row>
    <row r="13" spans="1:11" ht="13.5" thickBot="1">
      <c r="A13" s="429" t="s">
        <v>20</v>
      </c>
      <c r="B13" s="430"/>
      <c r="C13" s="431"/>
      <c r="D13" s="162">
        <v>12</v>
      </c>
    </row>
    <row r="14" spans="1:11" ht="14.25" thickTop="1" thickBot="1">
      <c r="B14" s="100"/>
      <c r="C14" s="3"/>
      <c r="D14" s="3"/>
    </row>
    <row r="15" spans="1:11" ht="14.25" thickTop="1" thickBot="1">
      <c r="A15" s="438" t="s">
        <v>21</v>
      </c>
      <c r="B15" s="439"/>
      <c r="C15" s="439"/>
      <c r="D15" s="440"/>
    </row>
    <row r="16" spans="1:11" ht="15" customHeight="1" thickTop="1" thickBot="1">
      <c r="A16" s="441" t="s">
        <v>22</v>
      </c>
      <c r="B16" s="441"/>
      <c r="C16" s="272" t="s">
        <v>23</v>
      </c>
      <c r="D16" s="5" t="s">
        <v>24</v>
      </c>
    </row>
    <row r="17" spans="1:4" ht="14.25" thickTop="1" thickBot="1">
      <c r="A17" s="442" t="s">
        <v>181</v>
      </c>
      <c r="B17" s="442"/>
      <c r="C17" s="273" t="s">
        <v>120</v>
      </c>
      <c r="D17" s="163">
        <v>21</v>
      </c>
    </row>
    <row r="18" spans="1:4" ht="14.25" thickTop="1" thickBot="1">
      <c r="A18" s="168"/>
      <c r="B18" s="101"/>
      <c r="C18" s="6"/>
      <c r="D18" s="6"/>
    </row>
    <row r="19" spans="1:4" ht="14.25" thickTop="1" thickBot="1">
      <c r="A19" s="432" t="s">
        <v>38</v>
      </c>
      <c r="B19" s="433"/>
      <c r="C19" s="433"/>
      <c r="D19" s="434"/>
    </row>
    <row r="20" spans="1:4" ht="26.25" thickTop="1">
      <c r="A20" s="425" t="s">
        <v>90</v>
      </c>
      <c r="B20" s="426"/>
      <c r="C20" s="427"/>
      <c r="D20" s="164" t="str">
        <f>A17</f>
        <v>ASSISTENTE ADMINISTRATIVO PLENO</v>
      </c>
    </row>
    <row r="21" spans="1:4" ht="13.5">
      <c r="A21" s="398" t="s">
        <v>40</v>
      </c>
      <c r="B21" s="399"/>
      <c r="C21" s="428"/>
      <c r="D21" s="278" t="s">
        <v>179</v>
      </c>
    </row>
    <row r="22" spans="1:4">
      <c r="A22" s="398" t="s">
        <v>39</v>
      </c>
      <c r="B22" s="399"/>
      <c r="C22" s="428"/>
      <c r="D22" s="233">
        <v>5005.3900000000003</v>
      </c>
    </row>
    <row r="23" spans="1:4" ht="25.5">
      <c r="A23" s="398" t="s">
        <v>41</v>
      </c>
      <c r="B23" s="399"/>
      <c r="C23" s="428"/>
      <c r="D23" s="165" t="str">
        <f>A17</f>
        <v>ASSISTENTE ADMINISTRATIVO PLENO</v>
      </c>
    </row>
    <row r="24" spans="1:4" ht="13.5" thickBot="1">
      <c r="A24" s="429" t="s">
        <v>42</v>
      </c>
      <c r="B24" s="430"/>
      <c r="C24" s="431"/>
      <c r="D24" s="234">
        <v>43831</v>
      </c>
    </row>
    <row r="25" spans="1:4" ht="14.25" thickTop="1" thickBot="1">
      <c r="B25" s="100"/>
      <c r="C25" s="3"/>
      <c r="D25" s="3"/>
    </row>
    <row r="26" spans="1:4" ht="14.25" thickTop="1" thickBot="1">
      <c r="A26" s="432" t="s">
        <v>37</v>
      </c>
      <c r="B26" s="433"/>
      <c r="C26" s="433"/>
      <c r="D26" s="434"/>
    </row>
    <row r="27" spans="1:4" ht="13.5" thickTop="1">
      <c r="A27" s="425" t="s">
        <v>13</v>
      </c>
      <c r="B27" s="426"/>
      <c r="C27" s="449"/>
      <c r="D27" s="235">
        <v>5.5</v>
      </c>
    </row>
    <row r="28" spans="1:4">
      <c r="A28" s="398" t="s">
        <v>15</v>
      </c>
      <c r="B28" s="399"/>
      <c r="C28" s="400"/>
      <c r="D28" s="236">
        <v>33.619999999999997</v>
      </c>
    </row>
    <row r="29" spans="1:4">
      <c r="A29" s="398" t="s">
        <v>14</v>
      </c>
      <c r="B29" s="399"/>
      <c r="C29" s="400"/>
      <c r="D29" s="236">
        <v>0</v>
      </c>
    </row>
    <row r="30" spans="1:4">
      <c r="A30" s="398" t="s">
        <v>113</v>
      </c>
      <c r="B30" s="399"/>
      <c r="C30" s="400"/>
      <c r="D30" s="237">
        <v>0</v>
      </c>
    </row>
    <row r="31" spans="1:4">
      <c r="A31" s="398" t="s">
        <v>26</v>
      </c>
      <c r="B31" s="399"/>
      <c r="C31" s="400"/>
      <c r="D31" s="236">
        <v>10.63</v>
      </c>
    </row>
    <row r="32" spans="1:4">
      <c r="A32" s="398" t="s">
        <v>159</v>
      </c>
      <c r="B32" s="399"/>
      <c r="C32" s="400"/>
      <c r="D32" s="237">
        <v>2</v>
      </c>
    </row>
    <row r="33" spans="1:4">
      <c r="A33" s="450" t="s">
        <v>157</v>
      </c>
      <c r="B33" s="451"/>
      <c r="C33" s="452"/>
      <c r="D33" s="237">
        <v>0</v>
      </c>
    </row>
    <row r="34" spans="1:4" ht="13.5" thickBot="1">
      <c r="A34" s="429" t="s">
        <v>25</v>
      </c>
      <c r="B34" s="430"/>
      <c r="C34" s="448"/>
      <c r="D34" s="238">
        <v>22</v>
      </c>
    </row>
    <row r="35" spans="1:4" ht="14.25" thickTop="1" thickBot="1">
      <c r="A35" s="3"/>
      <c r="B35" s="100"/>
      <c r="C35" s="3"/>
      <c r="D35" s="7"/>
    </row>
    <row r="36" spans="1:4" ht="13.5" thickBot="1">
      <c r="A36" s="8" t="s">
        <v>97</v>
      </c>
      <c r="B36" s="445" t="s">
        <v>111</v>
      </c>
      <c r="C36" s="446"/>
      <c r="D36" s="447"/>
    </row>
    <row r="37" spans="1:4" ht="13.5" thickBot="1">
      <c r="B37" s="100"/>
      <c r="C37" s="3"/>
      <c r="D37" s="3"/>
    </row>
    <row r="38" spans="1:4" ht="39" thickBot="1">
      <c r="A38" s="169"/>
      <c r="B38" s="211" t="s">
        <v>2</v>
      </c>
      <c r="C38" s="212" t="s">
        <v>3</v>
      </c>
      <c r="D38" s="212" t="str">
        <f>A17</f>
        <v>ASSISTENTE ADMINISTRATIVO PLENO</v>
      </c>
    </row>
    <row r="39" spans="1:4" ht="13.5" thickBot="1">
      <c r="A39" s="420" t="s">
        <v>4</v>
      </c>
      <c r="B39" s="421"/>
      <c r="C39" s="443" t="s">
        <v>1</v>
      </c>
      <c r="D39" s="444"/>
    </row>
    <row r="40" spans="1:4" ht="13.5" thickBot="1">
      <c r="A40" s="9">
        <v>1</v>
      </c>
      <c r="B40" s="102" t="s">
        <v>11</v>
      </c>
      <c r="C40" s="10" t="s">
        <v>1</v>
      </c>
      <c r="D40" s="11" t="s">
        <v>12</v>
      </c>
    </row>
    <row r="41" spans="1:4">
      <c r="A41" s="170" t="s">
        <v>28</v>
      </c>
      <c r="B41" s="103" t="s">
        <v>56</v>
      </c>
      <c r="C41" s="12" t="s">
        <v>1</v>
      </c>
      <c r="D41" s="240">
        <f>D22</f>
        <v>5005.3900000000003</v>
      </c>
    </row>
    <row r="42" spans="1:4">
      <c r="A42" s="170" t="s">
        <v>29</v>
      </c>
      <c r="B42" s="104" t="s">
        <v>92</v>
      </c>
      <c r="C42" s="14" t="s">
        <v>1</v>
      </c>
      <c r="D42" s="241">
        <v>0</v>
      </c>
    </row>
    <row r="43" spans="1:4">
      <c r="A43" s="170" t="s">
        <v>30</v>
      </c>
      <c r="B43" s="104" t="s">
        <v>93</v>
      </c>
      <c r="C43" s="14" t="s">
        <v>1</v>
      </c>
      <c r="D43" s="241">
        <v>0</v>
      </c>
    </row>
    <row r="44" spans="1:4">
      <c r="A44" s="170" t="s">
        <v>31</v>
      </c>
      <c r="B44" s="104" t="s">
        <v>94</v>
      </c>
      <c r="C44" s="16" t="s">
        <v>1</v>
      </c>
      <c r="D44" s="241">
        <v>0</v>
      </c>
    </row>
    <row r="45" spans="1:4">
      <c r="A45" s="170" t="s">
        <v>32</v>
      </c>
      <c r="B45" s="104" t="s">
        <v>95</v>
      </c>
      <c r="C45" s="16" t="s">
        <v>1</v>
      </c>
      <c r="D45" s="241">
        <v>0</v>
      </c>
    </row>
    <row r="46" spans="1:4" ht="13.5" thickBot="1">
      <c r="A46" s="171" t="s">
        <v>55</v>
      </c>
      <c r="B46" s="105" t="s">
        <v>57</v>
      </c>
      <c r="C46" s="17" t="s">
        <v>1</v>
      </c>
      <c r="D46" s="242">
        <v>0</v>
      </c>
    </row>
    <row r="47" spans="1:4" ht="13.5" thickBot="1">
      <c r="A47" s="402" t="s">
        <v>5</v>
      </c>
      <c r="B47" s="403"/>
      <c r="C47" s="404"/>
      <c r="D47" s="50">
        <f>SUM(D41:D46)</f>
        <v>5005.3900000000003</v>
      </c>
    </row>
    <row r="48" spans="1:4" ht="13.5" thickBot="1">
      <c r="B48" s="106" t="s">
        <v>1</v>
      </c>
      <c r="C48" s="19" t="s">
        <v>1</v>
      </c>
      <c r="D48" s="20" t="s">
        <v>1</v>
      </c>
    </row>
    <row r="49" spans="1:4" ht="13.5" thickBot="1">
      <c r="A49" s="406" t="s">
        <v>47</v>
      </c>
      <c r="B49" s="407"/>
      <c r="C49" s="213"/>
      <c r="D49" s="214"/>
    </row>
    <row r="50" spans="1:4" ht="13.5" thickBot="1">
      <c r="A50" s="39" t="s">
        <v>49</v>
      </c>
      <c r="B50" s="408" t="s">
        <v>44</v>
      </c>
      <c r="C50" s="408"/>
      <c r="D50" s="409"/>
    </row>
    <row r="51" spans="1:4">
      <c r="A51" s="172" t="s">
        <v>28</v>
      </c>
      <c r="B51" s="133" t="s">
        <v>142</v>
      </c>
      <c r="C51" s="247">
        <v>8.3299999999999999E-2</v>
      </c>
      <c r="D51" s="59">
        <f>C51*D47</f>
        <v>416.94898700000005</v>
      </c>
    </row>
    <row r="52" spans="1:4" ht="26.25" thickBot="1">
      <c r="A52" s="173" t="s">
        <v>29</v>
      </c>
      <c r="B52" s="134" t="s">
        <v>145</v>
      </c>
      <c r="C52" s="248">
        <v>0.121</v>
      </c>
      <c r="D52" s="61">
        <f>C52*D47</f>
        <v>605.65219000000002</v>
      </c>
    </row>
    <row r="53" spans="1:4" ht="13.5" thickBot="1">
      <c r="A53" s="402" t="s">
        <v>115</v>
      </c>
      <c r="B53" s="404"/>
      <c r="C53" s="249">
        <f>SUM(C51:C52)</f>
        <v>0.20429999999999998</v>
      </c>
      <c r="D53" s="50">
        <f>SUM(D51:D52)</f>
        <v>1022.601177</v>
      </c>
    </row>
    <row r="54" spans="1:4">
      <c r="A54" s="405" t="s">
        <v>149</v>
      </c>
      <c r="B54" s="405"/>
      <c r="C54" s="405"/>
      <c r="D54" s="405"/>
    </row>
    <row r="55" spans="1:4" ht="13.5" thickBot="1">
      <c r="A55" s="168"/>
      <c r="B55" s="107"/>
      <c r="C55" s="23"/>
      <c r="D55" s="23"/>
    </row>
    <row r="56" spans="1:4" ht="13.5" thickBot="1">
      <c r="A56" s="21" t="s">
        <v>50</v>
      </c>
      <c r="B56" s="275" t="s">
        <v>46</v>
      </c>
      <c r="C56" s="24"/>
      <c r="D56" s="11" t="s">
        <v>12</v>
      </c>
    </row>
    <row r="57" spans="1:4">
      <c r="A57" s="174" t="s">
        <v>28</v>
      </c>
      <c r="B57" s="109" t="s">
        <v>59</v>
      </c>
      <c r="C57" s="25"/>
      <c r="D57" s="13">
        <f>$D$47*C57</f>
        <v>0</v>
      </c>
    </row>
    <row r="58" spans="1:4">
      <c r="A58" s="95" t="s">
        <v>29</v>
      </c>
      <c r="B58" s="110" t="s">
        <v>60</v>
      </c>
      <c r="C58" s="26">
        <v>1.4999999999999999E-2</v>
      </c>
      <c r="D58" s="15">
        <f>($D$47*C58)</f>
        <v>75.080849999999998</v>
      </c>
    </row>
    <row r="59" spans="1:4">
      <c r="A59" s="95" t="s">
        <v>30</v>
      </c>
      <c r="B59" s="110" t="s">
        <v>61</v>
      </c>
      <c r="C59" s="26">
        <v>0.01</v>
      </c>
      <c r="D59" s="15">
        <f t="shared" ref="D59:D61" si="0">($D$47*C59)</f>
        <v>50.053900000000006</v>
      </c>
    </row>
    <row r="60" spans="1:4" s="98" customFormat="1">
      <c r="A60" s="95" t="s">
        <v>31</v>
      </c>
      <c r="B60" s="110" t="s">
        <v>62</v>
      </c>
      <c r="C60" s="26">
        <v>2E-3</v>
      </c>
      <c r="D60" s="15">
        <f t="shared" si="0"/>
        <v>10.01078</v>
      </c>
    </row>
    <row r="61" spans="1:4">
      <c r="A61" s="95" t="s">
        <v>32</v>
      </c>
      <c r="B61" s="110" t="s">
        <v>63</v>
      </c>
      <c r="C61" s="26">
        <v>2.5000000000000001E-2</v>
      </c>
      <c r="D61" s="15">
        <f t="shared" si="0"/>
        <v>125.13475000000001</v>
      </c>
    </row>
    <row r="62" spans="1:4">
      <c r="A62" s="175" t="s">
        <v>53</v>
      </c>
      <c r="B62" s="111" t="s">
        <v>64</v>
      </c>
      <c r="C62" s="92">
        <v>0.08</v>
      </c>
      <c r="D62" s="93">
        <f>$D$47*C62</f>
        <v>400.43120000000005</v>
      </c>
    </row>
    <row r="63" spans="1:4">
      <c r="A63" s="243" t="s">
        <v>54</v>
      </c>
      <c r="B63" s="244" t="s">
        <v>65</v>
      </c>
      <c r="C63" s="245">
        <v>0.01</v>
      </c>
      <c r="D63" s="239">
        <f>($D$47*C63)</f>
        <v>50.053900000000006</v>
      </c>
    </row>
    <row r="64" spans="1:4" ht="13.5" thickBot="1">
      <c r="A64" s="176" t="s">
        <v>55</v>
      </c>
      <c r="B64" s="112" t="s">
        <v>66</v>
      </c>
      <c r="C64" s="52">
        <v>6.0000000000000001E-3</v>
      </c>
      <c r="D64" s="15">
        <f>($D$47*C64)</f>
        <v>30.032340000000001</v>
      </c>
    </row>
    <row r="65" spans="1:4" ht="13.5" thickBot="1">
      <c r="A65" s="402" t="s">
        <v>115</v>
      </c>
      <c r="B65" s="404"/>
      <c r="C65" s="53">
        <f>SUM(C57:C64)</f>
        <v>0.14800000000000002</v>
      </c>
      <c r="D65" s="54">
        <f>SUM(D57:D64)</f>
        <v>740.79772000000003</v>
      </c>
    </row>
    <row r="66" spans="1:4">
      <c r="A66" s="415" t="s">
        <v>147</v>
      </c>
      <c r="B66" s="415"/>
      <c r="C66" s="415"/>
      <c r="D66" s="415"/>
    </row>
    <row r="67" spans="1:4">
      <c r="A67" s="416" t="s">
        <v>148</v>
      </c>
      <c r="B67" s="416"/>
      <c r="C67" s="416"/>
      <c r="D67" s="416"/>
    </row>
    <row r="68" spans="1:4" ht="13.5" thickBot="1">
      <c r="B68" s="106"/>
      <c r="C68" s="19"/>
      <c r="D68" s="20"/>
    </row>
    <row r="69" spans="1:4" ht="13.5" thickBot="1">
      <c r="A69" s="21" t="s">
        <v>51</v>
      </c>
      <c r="B69" s="160" t="s">
        <v>48</v>
      </c>
      <c r="C69" s="28" t="s">
        <v>1</v>
      </c>
      <c r="D69" s="29" t="s">
        <v>12</v>
      </c>
    </row>
    <row r="70" spans="1:4">
      <c r="A70" s="177" t="s">
        <v>28</v>
      </c>
      <c r="B70" s="135" t="s">
        <v>140</v>
      </c>
      <c r="C70" s="12" t="s">
        <v>1</v>
      </c>
      <c r="D70" s="240">
        <f>IF(((D27*2*D34)-D47*0.06)&lt;0,0,(D27*2*D34)-D47*0.06)</f>
        <v>0</v>
      </c>
    </row>
    <row r="71" spans="1:4">
      <c r="A71" s="178" t="s">
        <v>29</v>
      </c>
      <c r="B71" s="136" t="s">
        <v>137</v>
      </c>
      <c r="C71" s="30" t="s">
        <v>1</v>
      </c>
      <c r="D71" s="241">
        <v>733.04</v>
      </c>
    </row>
    <row r="72" spans="1:4">
      <c r="A72" s="178" t="s">
        <v>30</v>
      </c>
      <c r="B72" s="136" t="s">
        <v>138</v>
      </c>
      <c r="C72" s="30" t="s">
        <v>1</v>
      </c>
      <c r="D72" s="241">
        <f>D29</f>
        <v>0</v>
      </c>
    </row>
    <row r="73" spans="1:4">
      <c r="A73" s="178" t="s">
        <v>31</v>
      </c>
      <c r="B73" s="136" t="s">
        <v>67</v>
      </c>
      <c r="C73" s="30" t="s">
        <v>1</v>
      </c>
      <c r="D73" s="241">
        <f>D30</f>
        <v>0</v>
      </c>
    </row>
    <row r="74" spans="1:4">
      <c r="A74" s="178" t="s">
        <v>32</v>
      </c>
      <c r="B74" s="136" t="s">
        <v>139</v>
      </c>
      <c r="C74" s="30" t="s">
        <v>1</v>
      </c>
      <c r="D74" s="241">
        <f>D31</f>
        <v>10.63</v>
      </c>
    </row>
    <row r="75" spans="1:4">
      <c r="A75" s="178" t="s">
        <v>54</v>
      </c>
      <c r="B75" s="136" t="s">
        <v>158</v>
      </c>
      <c r="C75" s="30" t="s">
        <v>1</v>
      </c>
      <c r="D75" s="241">
        <f>D32</f>
        <v>2</v>
      </c>
    </row>
    <row r="76" spans="1:4" ht="13.5" thickBot="1">
      <c r="A76" s="179" t="s">
        <v>55</v>
      </c>
      <c r="B76" s="137" t="s">
        <v>57</v>
      </c>
      <c r="C76" s="31" t="s">
        <v>1</v>
      </c>
      <c r="D76" s="246">
        <f>D33</f>
        <v>0</v>
      </c>
    </row>
    <row r="77" spans="1:4" ht="13.5" thickBot="1">
      <c r="A77" s="402" t="s">
        <v>115</v>
      </c>
      <c r="B77" s="404"/>
      <c r="C77" s="55" t="s">
        <v>1</v>
      </c>
      <c r="D77" s="56">
        <f>SUM(D70:D76)</f>
        <v>745.67</v>
      </c>
    </row>
    <row r="78" spans="1:4" ht="13.5" thickBot="1">
      <c r="A78" s="225"/>
      <c r="B78" s="226"/>
      <c r="C78" s="227"/>
      <c r="D78" s="228"/>
    </row>
    <row r="79" spans="1:4" ht="13.5" thickBot="1">
      <c r="A79" s="420" t="s">
        <v>116</v>
      </c>
      <c r="B79" s="421"/>
      <c r="C79" s="421"/>
      <c r="D79" s="423"/>
    </row>
    <row r="80" spans="1:4" ht="13.5" thickBot="1">
      <c r="A80" s="215">
        <v>2</v>
      </c>
      <c r="B80" s="274" t="s">
        <v>45</v>
      </c>
      <c r="C80" s="24" t="s">
        <v>1</v>
      </c>
      <c r="D80" s="11" t="s">
        <v>12</v>
      </c>
    </row>
    <row r="81" spans="1:4">
      <c r="A81" s="180" t="s">
        <v>49</v>
      </c>
      <c r="B81" s="138" t="s">
        <v>68</v>
      </c>
      <c r="C81" s="45"/>
      <c r="D81" s="13">
        <f>D53</f>
        <v>1022.601177</v>
      </c>
    </row>
    <row r="82" spans="1:4">
      <c r="A82" s="180" t="s">
        <v>50</v>
      </c>
      <c r="B82" s="139" t="s">
        <v>69</v>
      </c>
      <c r="C82" s="32"/>
      <c r="D82" s="15">
        <f>D65</f>
        <v>740.79772000000003</v>
      </c>
    </row>
    <row r="83" spans="1:4" ht="13.5" thickBot="1">
      <c r="A83" s="181" t="s">
        <v>51</v>
      </c>
      <c r="B83" s="140" t="s">
        <v>98</v>
      </c>
      <c r="C83" s="44"/>
      <c r="D83" s="18">
        <f>D77</f>
        <v>745.67</v>
      </c>
    </row>
    <row r="84" spans="1:4" ht="13.5" thickBot="1">
      <c r="A84" s="182"/>
      <c r="B84" s="114" t="s">
        <v>6</v>
      </c>
      <c r="C84" s="58" t="s">
        <v>1</v>
      </c>
      <c r="D84" s="60">
        <f>SUM(D81:D83)</f>
        <v>2509.0688970000001</v>
      </c>
    </row>
    <row r="85" spans="1:4" ht="13.5" thickBot="1">
      <c r="A85" s="168"/>
      <c r="B85" s="115"/>
      <c r="C85" s="33"/>
      <c r="D85" s="34"/>
    </row>
    <row r="86" spans="1:4" ht="13.5" thickBot="1">
      <c r="A86" s="417" t="s">
        <v>144</v>
      </c>
      <c r="B86" s="418"/>
      <c r="C86" s="418"/>
      <c r="D86" s="419"/>
    </row>
    <row r="87" spans="1:4" s="98" customFormat="1" ht="13.5" thickBot="1">
      <c r="A87" s="215">
        <v>3</v>
      </c>
      <c r="B87" s="410" t="s">
        <v>52</v>
      </c>
      <c r="C87" s="410"/>
      <c r="D87" s="411"/>
    </row>
    <row r="88" spans="1:4">
      <c r="A88" s="95" t="s">
        <v>28</v>
      </c>
      <c r="B88" s="271" t="s">
        <v>174</v>
      </c>
      <c r="C88" s="250">
        <f>33/365*0.2</f>
        <v>1.8082191780821918E-2</v>
      </c>
      <c r="D88" s="13">
        <f>C88*D47</f>
        <v>90.508421917808235</v>
      </c>
    </row>
    <row r="89" spans="1:4">
      <c r="A89" s="175" t="s">
        <v>29</v>
      </c>
      <c r="B89" s="141" t="s">
        <v>146</v>
      </c>
      <c r="C89" s="251">
        <f>C88*8%</f>
        <v>1.4465753424657535E-3</v>
      </c>
      <c r="D89" s="93">
        <f>C89*D47</f>
        <v>7.2406737534246588</v>
      </c>
    </row>
    <row r="90" spans="1:4" ht="25.5">
      <c r="A90" s="183" t="s">
        <v>30</v>
      </c>
      <c r="B90" s="132" t="s">
        <v>164</v>
      </c>
      <c r="C90" s="252">
        <v>4.0500000000000001E-2</v>
      </c>
      <c r="D90" s="22">
        <f>C90*D47</f>
        <v>202.71829500000001</v>
      </c>
    </row>
    <row r="91" spans="1:4">
      <c r="A91" s="95" t="s">
        <v>31</v>
      </c>
      <c r="B91" s="142" t="s">
        <v>162</v>
      </c>
      <c r="C91" s="253">
        <v>1.9E-3</v>
      </c>
      <c r="D91" s="15">
        <f>C91*D47</f>
        <v>9.5102410000000006</v>
      </c>
    </row>
    <row r="92" spans="1:4" ht="25.5">
      <c r="A92" s="184" t="s">
        <v>32</v>
      </c>
      <c r="B92" s="142" t="s">
        <v>163</v>
      </c>
      <c r="C92" s="254">
        <v>6.9999999999999999E-4</v>
      </c>
      <c r="D92" s="49">
        <f>C92*D47</f>
        <v>3.5037730000000002</v>
      </c>
    </row>
    <row r="93" spans="1:4" ht="26.25" thickBot="1">
      <c r="A93" s="185" t="s">
        <v>53</v>
      </c>
      <c r="B93" s="143" t="s">
        <v>165</v>
      </c>
      <c r="C93" s="255">
        <v>4.4999999999999997E-3</v>
      </c>
      <c r="D93" s="90">
        <f>C93*D47</f>
        <v>22.524255</v>
      </c>
    </row>
    <row r="94" spans="1:4" ht="13.5" thickBot="1">
      <c r="A94" s="186"/>
      <c r="B94" s="116" t="s">
        <v>70</v>
      </c>
      <c r="C94" s="256">
        <f>SUM(C88:C93)</f>
        <v>6.7128767123287678E-2</v>
      </c>
      <c r="D94" s="94">
        <f>SUM(D88:D93)</f>
        <v>336.00565967123293</v>
      </c>
    </row>
    <row r="95" spans="1:4">
      <c r="A95" s="415" t="s">
        <v>150</v>
      </c>
      <c r="B95" s="415"/>
      <c r="C95" s="415"/>
      <c r="D95" s="415"/>
    </row>
    <row r="96" spans="1:4">
      <c r="A96" s="416" t="s">
        <v>151</v>
      </c>
      <c r="B96" s="416"/>
      <c r="C96" s="416"/>
      <c r="D96" s="416"/>
    </row>
    <row r="97" spans="1:4" ht="13.5" thickBot="1">
      <c r="A97" s="187"/>
      <c r="B97" s="216"/>
      <c r="C97" s="217"/>
      <c r="D97" s="218"/>
    </row>
    <row r="98" spans="1:4" ht="13.5" thickBot="1">
      <c r="A98" s="417" t="s">
        <v>91</v>
      </c>
      <c r="B98" s="418"/>
      <c r="C98" s="418"/>
      <c r="D98" s="419"/>
    </row>
    <row r="99" spans="1:4" ht="13.5" thickBot="1">
      <c r="A99" s="35" t="s">
        <v>73</v>
      </c>
      <c r="B99" s="274" t="s">
        <v>104</v>
      </c>
      <c r="C99" s="219" t="s">
        <v>1</v>
      </c>
      <c r="D99" s="220" t="s">
        <v>12</v>
      </c>
    </row>
    <row r="100" spans="1:4" ht="25.5">
      <c r="A100" s="95" t="s">
        <v>28</v>
      </c>
      <c r="B100" s="138" t="s">
        <v>166</v>
      </c>
      <c r="C100" s="257">
        <v>9.4999999999999998E-3</v>
      </c>
      <c r="D100" s="96">
        <f>C100*$D$47</f>
        <v>47.551205000000003</v>
      </c>
    </row>
    <row r="101" spans="1:4">
      <c r="A101" s="95" t="s">
        <v>29</v>
      </c>
      <c r="B101" s="139" t="s">
        <v>167</v>
      </c>
      <c r="C101" s="253">
        <v>4.1700000000000001E-2</v>
      </c>
      <c r="D101" s="188">
        <f t="shared" ref="D101:D105" si="1">C101*$D$47</f>
        <v>208.72476300000002</v>
      </c>
    </row>
    <row r="102" spans="1:4">
      <c r="A102" s="95" t="s">
        <v>30</v>
      </c>
      <c r="B102" s="139" t="s">
        <v>168</v>
      </c>
      <c r="C102" s="258">
        <v>1E-3</v>
      </c>
      <c r="D102" s="188">
        <f t="shared" si="1"/>
        <v>5.0053900000000002</v>
      </c>
    </row>
    <row r="103" spans="1:4">
      <c r="A103" s="95" t="s">
        <v>31</v>
      </c>
      <c r="B103" s="139" t="s">
        <v>169</v>
      </c>
      <c r="C103" s="258">
        <v>6.3E-3</v>
      </c>
      <c r="D103" s="188">
        <f t="shared" si="1"/>
        <v>31.533957000000001</v>
      </c>
    </row>
    <row r="104" spans="1:4" ht="25.5">
      <c r="A104" s="95" t="s">
        <v>32</v>
      </c>
      <c r="B104" s="139" t="s">
        <v>170</v>
      </c>
      <c r="C104" s="258">
        <v>2.0000000000000001E-4</v>
      </c>
      <c r="D104" s="188">
        <f t="shared" si="1"/>
        <v>1.0010780000000001</v>
      </c>
    </row>
    <row r="105" spans="1:4" ht="13.5" thickBot="1">
      <c r="A105" s="189" t="s">
        <v>53</v>
      </c>
      <c r="B105" s="139" t="s">
        <v>96</v>
      </c>
      <c r="C105" s="259">
        <v>0</v>
      </c>
      <c r="D105" s="188">
        <f t="shared" si="1"/>
        <v>0</v>
      </c>
    </row>
    <row r="106" spans="1:4" ht="13.5" thickBot="1">
      <c r="A106" s="182"/>
      <c r="B106" s="144" t="s">
        <v>8</v>
      </c>
      <c r="C106" s="260">
        <f>SUM(C100:C105)</f>
        <v>5.8700000000000002E-2</v>
      </c>
      <c r="D106" s="51">
        <f>SUM(D100:D105)</f>
        <v>293.81639300000001</v>
      </c>
    </row>
    <row r="107" spans="1:4" ht="13.5" thickBot="1">
      <c r="A107" s="190" t="s">
        <v>54</v>
      </c>
      <c r="B107" s="145" t="s">
        <v>117</v>
      </c>
      <c r="C107" s="261">
        <f>C106*C65</f>
        <v>8.6876000000000019E-3</v>
      </c>
      <c r="D107" s="47">
        <f>C107*D47</f>
        <v>43.484826164000012</v>
      </c>
    </row>
    <row r="108" spans="1:4" ht="26.25" thickBot="1">
      <c r="A108" s="191" t="s">
        <v>55</v>
      </c>
      <c r="B108" s="146" t="s">
        <v>118</v>
      </c>
      <c r="C108" s="262">
        <f>C53*C65</f>
        <v>3.02364E-2</v>
      </c>
      <c r="D108" s="91">
        <f>C108*D47</f>
        <v>151.34497419600001</v>
      </c>
    </row>
    <row r="109" spans="1:4" ht="13.5" thickBot="1">
      <c r="A109" s="192"/>
      <c r="B109" s="147" t="s">
        <v>9</v>
      </c>
      <c r="C109" s="263">
        <f>C106+C108+C107</f>
        <v>9.7624000000000002E-2</v>
      </c>
      <c r="D109" s="57">
        <f>SUM(D106:D108)</f>
        <v>488.64619336000004</v>
      </c>
    </row>
    <row r="110" spans="1:4">
      <c r="A110" s="415" t="s">
        <v>152</v>
      </c>
      <c r="B110" s="415"/>
      <c r="C110" s="415"/>
      <c r="D110" s="415"/>
    </row>
    <row r="111" spans="1:4" ht="13.5" thickBot="1">
      <c r="B111" s="167"/>
      <c r="C111" s="167"/>
      <c r="D111" s="167"/>
    </row>
    <row r="112" spans="1:4" ht="13.5" thickBot="1">
      <c r="A112" s="420" t="s">
        <v>81</v>
      </c>
      <c r="B112" s="421"/>
      <c r="C112" s="421"/>
      <c r="D112" s="422"/>
    </row>
    <row r="113" spans="1:5" ht="13.5" thickBot="1">
      <c r="A113" s="35">
        <v>5</v>
      </c>
      <c r="B113" s="275" t="s">
        <v>72</v>
      </c>
      <c r="C113" s="10" t="s">
        <v>1</v>
      </c>
      <c r="D113" s="11" t="s">
        <v>12</v>
      </c>
    </row>
    <row r="114" spans="1:5">
      <c r="A114" s="95" t="s">
        <v>28</v>
      </c>
      <c r="B114" s="117" t="s">
        <v>74</v>
      </c>
      <c r="C114" s="12" t="s">
        <v>1</v>
      </c>
      <c r="D114" s="13">
        <v>0</v>
      </c>
    </row>
    <row r="115" spans="1:5">
      <c r="A115" s="95" t="s">
        <v>29</v>
      </c>
      <c r="B115" s="118" t="s">
        <v>284</v>
      </c>
      <c r="C115" s="30" t="s">
        <v>1</v>
      </c>
      <c r="D115" s="15">
        <f>UNIFORMES!C86</f>
        <v>1.712962962962963</v>
      </c>
    </row>
    <row r="116" spans="1:5">
      <c r="A116" s="95" t="s">
        <v>30</v>
      </c>
      <c r="B116" s="118" t="s">
        <v>136</v>
      </c>
      <c r="C116" s="30" t="s">
        <v>1</v>
      </c>
      <c r="D116" s="15">
        <v>0</v>
      </c>
    </row>
    <row r="117" spans="1:5" ht="13.5" thickBot="1">
      <c r="A117" s="189" t="s">
        <v>31</v>
      </c>
      <c r="B117" s="119" t="s">
        <v>57</v>
      </c>
      <c r="C117" s="31" t="s">
        <v>1</v>
      </c>
      <c r="D117" s="27">
        <v>0</v>
      </c>
    </row>
    <row r="118" spans="1:5" ht="13.5" thickBot="1">
      <c r="A118" s="182"/>
      <c r="B118" s="120" t="s">
        <v>7</v>
      </c>
      <c r="C118" s="55" t="s">
        <v>1</v>
      </c>
      <c r="D118" s="56">
        <f>SUM(D114:D117)</f>
        <v>1.712962962962963</v>
      </c>
    </row>
    <row r="119" spans="1:5" ht="13.5" thickBot="1">
      <c r="B119" s="106" t="s">
        <v>1</v>
      </c>
      <c r="C119" s="19" t="s">
        <v>1</v>
      </c>
      <c r="D119" s="20" t="s">
        <v>1</v>
      </c>
    </row>
    <row r="120" spans="1:5" ht="13.5" thickBot="1">
      <c r="A120" s="420" t="s">
        <v>75</v>
      </c>
      <c r="B120" s="421"/>
      <c r="C120" s="421"/>
      <c r="D120" s="422"/>
    </row>
    <row r="121" spans="1:5" ht="13.5" thickBot="1">
      <c r="A121" s="21">
        <v>6</v>
      </c>
      <c r="B121" s="36" t="s">
        <v>112</v>
      </c>
      <c r="C121" s="21" t="s">
        <v>1</v>
      </c>
      <c r="D121" s="21"/>
    </row>
    <row r="122" spans="1:5">
      <c r="A122" s="193" t="s">
        <v>28</v>
      </c>
      <c r="B122" s="121" t="s">
        <v>76</v>
      </c>
      <c r="C122" s="268">
        <f>'ASS SENIOR '!C122</f>
        <v>0.03</v>
      </c>
      <c r="D122" s="15">
        <f>D145*C122</f>
        <v>250.2247113898259</v>
      </c>
    </row>
    <row r="123" spans="1:5">
      <c r="A123" s="194"/>
      <c r="B123" s="122" t="s">
        <v>103</v>
      </c>
      <c r="C123" s="269"/>
      <c r="D123" s="37">
        <f>D145+D122</f>
        <v>8591.0484243840237</v>
      </c>
    </row>
    <row r="124" spans="1:5">
      <c r="A124" s="194" t="s">
        <v>29</v>
      </c>
      <c r="B124" s="123" t="s">
        <v>77</v>
      </c>
      <c r="C124" s="268">
        <f>'ASS SENIOR '!C124</f>
        <v>0.03</v>
      </c>
      <c r="D124" s="15">
        <f>C124*D123</f>
        <v>257.73145273152068</v>
      </c>
    </row>
    <row r="125" spans="1:5">
      <c r="A125" s="194"/>
      <c r="B125" s="123"/>
      <c r="C125" s="26"/>
      <c r="D125" s="37">
        <f>D123+D124</f>
        <v>8848.7798771155449</v>
      </c>
    </row>
    <row r="126" spans="1:5">
      <c r="A126" s="194" t="s">
        <v>30</v>
      </c>
      <c r="B126" s="124" t="s">
        <v>33</v>
      </c>
      <c r="C126" s="270">
        <f>C133+C129+C128+C130</f>
        <v>0.13150000000000001</v>
      </c>
      <c r="D126" s="15">
        <f>D146-D122-D124</f>
        <v>1339.7979894538796</v>
      </c>
      <c r="E126" s="279"/>
    </row>
    <row r="127" spans="1:5">
      <c r="A127" s="194" t="s">
        <v>88</v>
      </c>
      <c r="B127" s="123" t="s">
        <v>78</v>
      </c>
      <c r="C127" s="268">
        <f>C129+C128+C130</f>
        <v>8.1499999999999989E-2</v>
      </c>
      <c r="D127" s="37">
        <f>D126/C126*C127</f>
        <v>830.36909612540819</v>
      </c>
    </row>
    <row r="128" spans="1:5">
      <c r="A128" s="194"/>
      <c r="B128" s="123" t="s">
        <v>99</v>
      </c>
      <c r="C128" s="268">
        <v>6.4999999999999997E-3</v>
      </c>
      <c r="D128" s="15">
        <f>D126/C126*C128</f>
        <v>66.225756132701278</v>
      </c>
    </row>
    <row r="129" spans="1:4">
      <c r="A129" s="194"/>
      <c r="B129" s="123" t="s">
        <v>100</v>
      </c>
      <c r="C129" s="268">
        <v>0.03</v>
      </c>
      <c r="D129" s="15">
        <f>D126/C126*C129</f>
        <v>305.65733599708278</v>
      </c>
    </row>
    <row r="130" spans="1:4">
      <c r="A130" s="194"/>
      <c r="B130" s="123" t="s">
        <v>180</v>
      </c>
      <c r="C130" s="268">
        <v>4.4999999999999998E-2</v>
      </c>
      <c r="D130" s="15">
        <f>D126/C126*C130</f>
        <v>458.48600399562417</v>
      </c>
    </row>
    <row r="131" spans="1:4">
      <c r="A131" s="194"/>
      <c r="B131" s="123" t="s">
        <v>101</v>
      </c>
      <c r="C131" s="268">
        <v>0</v>
      </c>
      <c r="D131" s="15">
        <v>0</v>
      </c>
    </row>
    <row r="132" spans="1:4">
      <c r="A132" s="194" t="s">
        <v>89</v>
      </c>
      <c r="B132" s="124" t="s">
        <v>79</v>
      </c>
      <c r="C132" s="270">
        <f>C134+C133</f>
        <v>0.05</v>
      </c>
      <c r="D132" s="37">
        <f>D126/C126*C132</f>
        <v>509.42889332847136</v>
      </c>
    </row>
    <row r="133" spans="1:4">
      <c r="A133" s="194"/>
      <c r="B133" s="123" t="s">
        <v>102</v>
      </c>
      <c r="C133" s="268">
        <v>0.05</v>
      </c>
      <c r="D133" s="15">
        <f>D126/C126*C132</f>
        <v>509.42889332847136</v>
      </c>
    </row>
    <row r="134" spans="1:4" ht="13.5" thickBot="1">
      <c r="A134" s="195"/>
      <c r="B134" s="105" t="s">
        <v>101</v>
      </c>
      <c r="C134" s="268">
        <v>0</v>
      </c>
      <c r="D134" s="18">
        <v>0</v>
      </c>
    </row>
    <row r="135" spans="1:4" ht="13.5" thickBot="1">
      <c r="A135" s="182"/>
      <c r="B135" s="114" t="s">
        <v>7</v>
      </c>
      <c r="C135" s="58" t="s">
        <v>1</v>
      </c>
      <c r="D135" s="50">
        <f>D122+D124+D126</f>
        <v>1847.7541535752262</v>
      </c>
    </row>
    <row r="136" spans="1:4" ht="13.5" thickBot="1">
      <c r="A136" s="225"/>
      <c r="B136" s="226"/>
      <c r="C136" s="227"/>
      <c r="D136" s="228"/>
    </row>
    <row r="137" spans="1:4" ht="13.5" thickBot="1">
      <c r="A137" s="224" t="s">
        <v>105</v>
      </c>
      <c r="B137" s="221" t="s">
        <v>106</v>
      </c>
      <c r="C137" s="222" t="s">
        <v>1</v>
      </c>
      <c r="D137" s="223"/>
    </row>
    <row r="138" spans="1:4" ht="13.5" thickBot="1">
      <c r="A138" s="225"/>
      <c r="B138" s="226"/>
      <c r="C138" s="227"/>
      <c r="D138" s="228"/>
    </row>
    <row r="139" spans="1:4" ht="13.5" thickBot="1">
      <c r="A139" s="21">
        <v>1</v>
      </c>
      <c r="B139" s="274" t="s">
        <v>86</v>
      </c>
      <c r="C139" s="24" t="s">
        <v>1</v>
      </c>
      <c r="D139" s="11" t="s">
        <v>12</v>
      </c>
    </row>
    <row r="140" spans="1:4">
      <c r="A140" s="196" t="s">
        <v>28</v>
      </c>
      <c r="B140" s="110" t="s">
        <v>85</v>
      </c>
      <c r="C140" s="123"/>
      <c r="D140" s="197">
        <f>D47</f>
        <v>5005.3900000000003</v>
      </c>
    </row>
    <row r="141" spans="1:4">
      <c r="A141" s="95" t="s">
        <v>29</v>
      </c>
      <c r="B141" s="110" t="s">
        <v>84</v>
      </c>
      <c r="C141" s="123"/>
      <c r="D141" s="197">
        <f>D84</f>
        <v>2509.0688970000001</v>
      </c>
    </row>
    <row r="142" spans="1:4">
      <c r="A142" s="95" t="s">
        <v>30</v>
      </c>
      <c r="B142" s="110" t="s">
        <v>83</v>
      </c>
      <c r="C142" s="123"/>
      <c r="D142" s="197">
        <f>D94</f>
        <v>336.00565967123293</v>
      </c>
    </row>
    <row r="143" spans="1:4">
      <c r="A143" s="95" t="s">
        <v>31</v>
      </c>
      <c r="B143" s="110" t="s">
        <v>82</v>
      </c>
      <c r="C143" s="123"/>
      <c r="D143" s="197">
        <f>D109</f>
        <v>488.64619336000004</v>
      </c>
    </row>
    <row r="144" spans="1:4" ht="13.5" thickBot="1">
      <c r="A144" s="176" t="s">
        <v>32</v>
      </c>
      <c r="B144" s="112" t="s">
        <v>80</v>
      </c>
      <c r="C144" s="105"/>
      <c r="D144" s="198">
        <f>D118</f>
        <v>1.712962962962963</v>
      </c>
    </row>
    <row r="145" spans="1:4" ht="16.5" thickBot="1">
      <c r="A145" s="199"/>
      <c r="B145" s="125" t="s">
        <v>114</v>
      </c>
      <c r="C145" s="200"/>
      <c r="D145" s="201">
        <f>SUM(D140:D144)</f>
        <v>8340.8237129941972</v>
      </c>
    </row>
    <row r="146" spans="1:4" ht="13.5" thickBot="1">
      <c r="A146" s="202" t="s">
        <v>53</v>
      </c>
      <c r="B146" s="126" t="s">
        <v>87</v>
      </c>
      <c r="C146" s="203"/>
      <c r="D146" s="204">
        <f>D147-D145</f>
        <v>1847.7541535752262</v>
      </c>
    </row>
    <row r="147" spans="1:4" ht="16.5" thickBot="1">
      <c r="A147" s="402" t="s">
        <v>110</v>
      </c>
      <c r="B147" s="403"/>
      <c r="C147" s="404"/>
      <c r="D147" s="205">
        <f>D125/(100%-C126)</f>
        <v>10188.577866569423</v>
      </c>
    </row>
    <row r="148" spans="1:4" ht="13.5" thickBot="1">
      <c r="B148" s="127"/>
      <c r="C148" s="127"/>
      <c r="D148" s="127"/>
    </row>
    <row r="149" spans="1:4" ht="13.5" thickBot="1">
      <c r="A149" s="229" t="s">
        <v>107</v>
      </c>
      <c r="B149" s="230" t="s">
        <v>173</v>
      </c>
      <c r="C149" s="48" t="s">
        <v>1</v>
      </c>
      <c r="D149" s="38"/>
    </row>
    <row r="150" spans="1:4" ht="13.5" thickBot="1">
      <c r="A150" s="225"/>
      <c r="B150" s="226"/>
      <c r="C150" s="227"/>
      <c r="D150" s="228"/>
    </row>
    <row r="151" spans="1:4" ht="13.5" thickBot="1">
      <c r="A151" s="39" t="s">
        <v>108</v>
      </c>
      <c r="B151" s="128" t="s">
        <v>109</v>
      </c>
      <c r="C151" s="40" t="s">
        <v>1</v>
      </c>
      <c r="D151" s="41" t="s">
        <v>12</v>
      </c>
    </row>
    <row r="152" spans="1:4">
      <c r="A152" s="206" t="s">
        <v>28</v>
      </c>
      <c r="B152" s="129" t="s">
        <v>58</v>
      </c>
      <c r="C152" s="264">
        <f>C51</f>
        <v>8.3299999999999999E-2</v>
      </c>
      <c r="D152" s="42">
        <f>C152*D47</f>
        <v>416.94898700000005</v>
      </c>
    </row>
    <row r="153" spans="1:4">
      <c r="A153" s="207" t="s">
        <v>29</v>
      </c>
      <c r="B153" s="130" t="s">
        <v>143</v>
      </c>
      <c r="C153" s="265">
        <f>C52</f>
        <v>0.121</v>
      </c>
      <c r="D153" s="99">
        <f>C153*D47</f>
        <v>605.65219000000002</v>
      </c>
    </row>
    <row r="154" spans="1:4">
      <c r="A154" s="208" t="s">
        <v>30</v>
      </c>
      <c r="B154" s="166" t="s">
        <v>71</v>
      </c>
      <c r="C154" s="266">
        <v>4.4999999999999998E-2</v>
      </c>
      <c r="D154" s="99">
        <f>C154*D47</f>
        <v>225.24254999999999</v>
      </c>
    </row>
    <row r="155" spans="1:4" ht="13.5" thickBot="1">
      <c r="A155" s="209" t="s">
        <v>31</v>
      </c>
      <c r="B155" s="131" t="s">
        <v>141</v>
      </c>
      <c r="C155" s="267">
        <f>C108</f>
        <v>3.02364E-2</v>
      </c>
      <c r="D155" s="99">
        <f>C155*D47</f>
        <v>151.34497419600001</v>
      </c>
    </row>
    <row r="156" spans="1:4" ht="16.5" thickBot="1">
      <c r="A156" s="413" t="s">
        <v>16</v>
      </c>
      <c r="B156" s="414"/>
      <c r="C156" s="89">
        <f>SUM(C152:C155)</f>
        <v>0.27953639999999996</v>
      </c>
      <c r="D156" s="46">
        <f>SUM(D152:D155)</f>
        <v>1399.188701196</v>
      </c>
    </row>
    <row r="157" spans="1:4">
      <c r="A157" s="401" t="s">
        <v>172</v>
      </c>
      <c r="B157" s="401"/>
      <c r="C157" s="401"/>
      <c r="D157" s="401"/>
    </row>
    <row r="159" spans="1:4">
      <c r="A159" s="412" t="s">
        <v>171</v>
      </c>
      <c r="B159" s="412"/>
      <c r="C159" s="412"/>
      <c r="D159" s="412"/>
    </row>
    <row r="160" spans="1:4">
      <c r="A160" s="412" t="s">
        <v>153</v>
      </c>
      <c r="B160" s="412"/>
      <c r="C160" s="412"/>
      <c r="D160" s="412"/>
    </row>
  </sheetData>
  <mergeCells count="56">
    <mergeCell ref="A160:D160"/>
    <mergeCell ref="A112:D112"/>
    <mergeCell ref="A120:D120"/>
    <mergeCell ref="A147:C147"/>
    <mergeCell ref="A156:B156"/>
    <mergeCell ref="A157:D157"/>
    <mergeCell ref="A159:D159"/>
    <mergeCell ref="A110:D110"/>
    <mergeCell ref="A54:D54"/>
    <mergeCell ref="A65:B65"/>
    <mergeCell ref="A66:D66"/>
    <mergeCell ref="A67:D67"/>
    <mergeCell ref="A77:B77"/>
    <mergeCell ref="A79:B79"/>
    <mergeCell ref="C79:D79"/>
    <mergeCell ref="A86:D86"/>
    <mergeCell ref="B87:D87"/>
    <mergeCell ref="A95:D95"/>
    <mergeCell ref="A96:D96"/>
    <mergeCell ref="A98:D98"/>
    <mergeCell ref="A53:B53"/>
    <mergeCell ref="A30:C30"/>
    <mergeCell ref="A31:C31"/>
    <mergeCell ref="A32:C32"/>
    <mergeCell ref="A33:C33"/>
    <mergeCell ref="A34:C34"/>
    <mergeCell ref="B36:D36"/>
    <mergeCell ref="A39:B39"/>
    <mergeCell ref="C39:D39"/>
    <mergeCell ref="A47:C47"/>
    <mergeCell ref="A49:B49"/>
    <mergeCell ref="B50:D50"/>
    <mergeCell ref="A29:C29"/>
    <mergeCell ref="A16:B16"/>
    <mergeCell ref="A17:B17"/>
    <mergeCell ref="A19:D19"/>
    <mergeCell ref="A20:C20"/>
    <mergeCell ref="A21:C21"/>
    <mergeCell ref="A22:C22"/>
    <mergeCell ref="A23:C23"/>
    <mergeCell ref="A24:C24"/>
    <mergeCell ref="A26:D26"/>
    <mergeCell ref="A27:C27"/>
    <mergeCell ref="A28:C28"/>
    <mergeCell ref="A15:D15"/>
    <mergeCell ref="A1:D1"/>
    <mergeCell ref="A2:D2"/>
    <mergeCell ref="A3:D3"/>
    <mergeCell ref="A5:C5"/>
    <mergeCell ref="A6:C6"/>
    <mergeCell ref="A7:C7"/>
    <mergeCell ref="A9:D9"/>
    <mergeCell ref="A10:C10"/>
    <mergeCell ref="A11:C11"/>
    <mergeCell ref="A12:C12"/>
    <mergeCell ref="A13:C13"/>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A25" zoomScale="70" zoomScaleNormal="70" workbookViewId="0">
      <selection activeCell="D29" sqref="D29"/>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11" style="43" bestFit="1" customWidth="1"/>
    <col min="6" max="16384" width="8.7109375" style="43"/>
  </cols>
  <sheetData>
    <row r="1" spans="1:11">
      <c r="A1" s="424" t="s">
        <v>0</v>
      </c>
      <c r="B1" s="424"/>
      <c r="C1" s="424"/>
      <c r="D1" s="424"/>
    </row>
    <row r="2" spans="1:11">
      <c r="A2" s="424" t="s">
        <v>10</v>
      </c>
      <c r="B2" s="424"/>
      <c r="C2" s="424"/>
      <c r="D2" s="424"/>
    </row>
    <row r="3" spans="1:11">
      <c r="A3" s="424" t="s">
        <v>297</v>
      </c>
      <c r="B3" s="424"/>
      <c r="C3" s="424"/>
      <c r="D3" s="424"/>
    </row>
    <row r="4" spans="1:11" ht="13.5" thickBot="1">
      <c r="B4" s="1" t="s">
        <v>1</v>
      </c>
      <c r="C4" s="2" t="s">
        <v>1</v>
      </c>
      <c r="D4" s="2" t="s">
        <v>1</v>
      </c>
    </row>
    <row r="5" spans="1:11" ht="14.25" thickTop="1">
      <c r="A5" s="425" t="s">
        <v>17</v>
      </c>
      <c r="B5" s="426"/>
      <c r="C5" s="427"/>
      <c r="D5" s="276" t="s">
        <v>175</v>
      </c>
      <c r="E5" s="276"/>
      <c r="F5" s="276"/>
      <c r="G5" s="276"/>
      <c r="H5" s="276"/>
      <c r="I5" s="276"/>
      <c r="J5" s="276"/>
      <c r="K5" s="276"/>
    </row>
    <row r="6" spans="1:11">
      <c r="A6" s="398" t="s">
        <v>119</v>
      </c>
      <c r="B6" s="399"/>
      <c r="C6" s="428"/>
      <c r="D6" s="277">
        <v>44075</v>
      </c>
    </row>
    <row r="7" spans="1:11" ht="13.5" thickBot="1">
      <c r="A7" s="429" t="s">
        <v>18</v>
      </c>
      <c r="B7" s="430"/>
      <c r="C7" s="431"/>
      <c r="D7" s="231" t="s">
        <v>176</v>
      </c>
    </row>
    <row r="8" spans="1:11" ht="14.25" thickTop="1" thickBot="1">
      <c r="B8" s="100"/>
      <c r="C8" s="3"/>
      <c r="D8" s="4"/>
    </row>
    <row r="9" spans="1:11" ht="14.25" thickTop="1" thickBot="1">
      <c r="A9" s="432" t="s">
        <v>34</v>
      </c>
      <c r="B9" s="433"/>
      <c r="C9" s="433"/>
      <c r="D9" s="434"/>
    </row>
    <row r="10" spans="1:11" ht="13.5" thickTop="1">
      <c r="A10" s="435" t="s">
        <v>36</v>
      </c>
      <c r="B10" s="436"/>
      <c r="C10" s="437"/>
      <c r="D10" s="232" t="s">
        <v>177</v>
      </c>
    </row>
    <row r="11" spans="1:11">
      <c r="A11" s="398" t="s">
        <v>19</v>
      </c>
      <c r="B11" s="399"/>
      <c r="C11" s="428"/>
      <c r="D11" s="161" t="s">
        <v>43</v>
      </c>
    </row>
    <row r="12" spans="1:11">
      <c r="A12" s="398" t="s">
        <v>35</v>
      </c>
      <c r="B12" s="399"/>
      <c r="C12" s="428"/>
      <c r="D12" s="232">
        <v>2020</v>
      </c>
    </row>
    <row r="13" spans="1:11" ht="13.5" thickBot="1">
      <c r="A13" s="429" t="s">
        <v>20</v>
      </c>
      <c r="B13" s="430"/>
      <c r="C13" s="431"/>
      <c r="D13" s="162">
        <v>12</v>
      </c>
    </row>
    <row r="14" spans="1:11" ht="14.25" thickTop="1" thickBot="1">
      <c r="B14" s="100"/>
      <c r="C14" s="3"/>
      <c r="D14" s="3"/>
    </row>
    <row r="15" spans="1:11" ht="14.25" thickTop="1" thickBot="1">
      <c r="A15" s="438" t="s">
        <v>21</v>
      </c>
      <c r="B15" s="439"/>
      <c r="C15" s="439"/>
      <c r="D15" s="440"/>
    </row>
    <row r="16" spans="1:11" ht="42" customHeight="1" thickTop="1" thickBot="1">
      <c r="A16" s="441" t="s">
        <v>22</v>
      </c>
      <c r="B16" s="441"/>
      <c r="C16" s="272" t="s">
        <v>23</v>
      </c>
      <c r="D16" s="5" t="s">
        <v>24</v>
      </c>
    </row>
    <row r="17" spans="1:4" ht="41.25" customHeight="1" thickTop="1" thickBot="1">
      <c r="A17" s="442" t="s">
        <v>182</v>
      </c>
      <c r="B17" s="442"/>
      <c r="C17" s="273" t="s">
        <v>120</v>
      </c>
      <c r="D17" s="163">
        <v>23</v>
      </c>
    </row>
    <row r="18" spans="1:4" ht="14.25" thickTop="1" thickBot="1">
      <c r="A18" s="168"/>
      <c r="B18" s="101"/>
      <c r="C18" s="6"/>
      <c r="D18" s="6"/>
    </row>
    <row r="19" spans="1:4" ht="14.25" thickTop="1" thickBot="1">
      <c r="A19" s="432" t="s">
        <v>38</v>
      </c>
      <c r="B19" s="433"/>
      <c r="C19" s="433"/>
      <c r="D19" s="434"/>
    </row>
    <row r="20" spans="1:4" ht="13.5" thickTop="1">
      <c r="A20" s="425" t="s">
        <v>90</v>
      </c>
      <c r="B20" s="426"/>
      <c r="C20" s="427"/>
      <c r="D20" s="164" t="str">
        <f>A17</f>
        <v>ASSISTENTE ADMINISTRATIVO</v>
      </c>
    </row>
    <row r="21" spans="1:4" ht="13.5">
      <c r="A21" s="398" t="s">
        <v>40</v>
      </c>
      <c r="B21" s="399"/>
      <c r="C21" s="428"/>
      <c r="D21" s="278" t="s">
        <v>179</v>
      </c>
    </row>
    <row r="22" spans="1:4">
      <c r="A22" s="398" t="s">
        <v>39</v>
      </c>
      <c r="B22" s="399"/>
      <c r="C22" s="428"/>
      <c r="D22" s="233">
        <v>2289.17</v>
      </c>
    </row>
    <row r="23" spans="1:4">
      <c r="A23" s="398" t="s">
        <v>41</v>
      </c>
      <c r="B23" s="399"/>
      <c r="C23" s="428"/>
      <c r="D23" s="165" t="str">
        <f>A17</f>
        <v>ASSISTENTE ADMINISTRATIVO</v>
      </c>
    </row>
    <row r="24" spans="1:4" ht="13.5" thickBot="1">
      <c r="A24" s="429" t="s">
        <v>42</v>
      </c>
      <c r="B24" s="430"/>
      <c r="C24" s="431"/>
      <c r="D24" s="234">
        <v>43831</v>
      </c>
    </row>
    <row r="25" spans="1:4" ht="14.25" thickTop="1" thickBot="1">
      <c r="B25" s="100"/>
      <c r="C25" s="3"/>
      <c r="D25" s="3"/>
    </row>
    <row r="26" spans="1:4" ht="14.25" thickTop="1" thickBot="1">
      <c r="A26" s="432" t="s">
        <v>37</v>
      </c>
      <c r="B26" s="433"/>
      <c r="C26" s="433"/>
      <c r="D26" s="434"/>
    </row>
    <row r="27" spans="1:4" ht="13.5" thickTop="1">
      <c r="A27" s="425" t="s">
        <v>13</v>
      </c>
      <c r="B27" s="426"/>
      <c r="C27" s="449"/>
      <c r="D27" s="235">
        <v>5.5</v>
      </c>
    </row>
    <row r="28" spans="1:4">
      <c r="A28" s="398" t="s">
        <v>15</v>
      </c>
      <c r="B28" s="399"/>
      <c r="C28" s="400"/>
      <c r="D28" s="236">
        <v>33.619999999999997</v>
      </c>
    </row>
    <row r="29" spans="1:4">
      <c r="A29" s="398" t="s">
        <v>14</v>
      </c>
      <c r="B29" s="399"/>
      <c r="C29" s="400"/>
      <c r="D29" s="236"/>
    </row>
    <row r="30" spans="1:4">
      <c r="A30" s="398" t="s">
        <v>113</v>
      </c>
      <c r="B30" s="399"/>
      <c r="C30" s="400"/>
      <c r="D30" s="237">
        <v>0</v>
      </c>
    </row>
    <row r="31" spans="1:4">
      <c r="A31" s="398" t="s">
        <v>26</v>
      </c>
      <c r="B31" s="399"/>
      <c r="C31" s="400"/>
      <c r="D31" s="236">
        <v>10.63</v>
      </c>
    </row>
    <row r="32" spans="1:4">
      <c r="A32" s="398" t="s">
        <v>159</v>
      </c>
      <c r="B32" s="399"/>
      <c r="C32" s="400"/>
      <c r="D32" s="237">
        <v>2</v>
      </c>
    </row>
    <row r="33" spans="1:4">
      <c r="A33" s="450" t="s">
        <v>157</v>
      </c>
      <c r="B33" s="451"/>
      <c r="C33" s="452"/>
      <c r="D33" s="237">
        <v>0</v>
      </c>
    </row>
    <row r="34" spans="1:4" ht="13.5" thickBot="1">
      <c r="A34" s="429" t="s">
        <v>25</v>
      </c>
      <c r="B34" s="430"/>
      <c r="C34" s="448"/>
      <c r="D34" s="238">
        <v>22</v>
      </c>
    </row>
    <row r="35" spans="1:4" ht="14.25" thickTop="1" thickBot="1">
      <c r="A35" s="3"/>
      <c r="B35" s="100"/>
      <c r="C35" s="3"/>
      <c r="D35" s="7"/>
    </row>
    <row r="36" spans="1:4" ht="13.5" thickBot="1">
      <c r="A36" s="8" t="s">
        <v>97</v>
      </c>
      <c r="B36" s="445" t="s">
        <v>111</v>
      </c>
      <c r="C36" s="446"/>
      <c r="D36" s="447"/>
    </row>
    <row r="37" spans="1:4" ht="13.5" thickBot="1">
      <c r="B37" s="100"/>
      <c r="C37" s="3"/>
      <c r="D37" s="3"/>
    </row>
    <row r="38" spans="1:4" ht="39" thickBot="1">
      <c r="A38" s="169"/>
      <c r="B38" s="211" t="s">
        <v>2</v>
      </c>
      <c r="C38" s="212" t="s">
        <v>3</v>
      </c>
      <c r="D38" s="212" t="str">
        <f>A17</f>
        <v>ASSISTENTE ADMINISTRATIVO</v>
      </c>
    </row>
    <row r="39" spans="1:4" ht="13.5" thickBot="1">
      <c r="A39" s="420" t="s">
        <v>4</v>
      </c>
      <c r="B39" s="421"/>
      <c r="C39" s="443" t="s">
        <v>1</v>
      </c>
      <c r="D39" s="444"/>
    </row>
    <row r="40" spans="1:4" ht="13.5" thickBot="1">
      <c r="A40" s="9">
        <v>1</v>
      </c>
      <c r="B40" s="102" t="s">
        <v>11</v>
      </c>
      <c r="C40" s="10" t="s">
        <v>1</v>
      </c>
      <c r="D40" s="11" t="s">
        <v>12</v>
      </c>
    </row>
    <row r="41" spans="1:4">
      <c r="A41" s="170" t="s">
        <v>28</v>
      </c>
      <c r="B41" s="103" t="s">
        <v>56</v>
      </c>
      <c r="C41" s="12" t="s">
        <v>1</v>
      </c>
      <c r="D41" s="240">
        <f>D22</f>
        <v>2289.17</v>
      </c>
    </row>
    <row r="42" spans="1:4">
      <c r="A42" s="170" t="s">
        <v>29</v>
      </c>
      <c r="B42" s="104" t="s">
        <v>92</v>
      </c>
      <c r="C42" s="14" t="s">
        <v>1</v>
      </c>
      <c r="D42" s="241">
        <v>0</v>
      </c>
    </row>
    <row r="43" spans="1:4">
      <c r="A43" s="170" t="s">
        <v>30</v>
      </c>
      <c r="B43" s="104" t="s">
        <v>93</v>
      </c>
      <c r="C43" s="14" t="s">
        <v>1</v>
      </c>
      <c r="D43" s="241">
        <v>0</v>
      </c>
    </row>
    <row r="44" spans="1:4">
      <c r="A44" s="170" t="s">
        <v>31</v>
      </c>
      <c r="B44" s="104" t="s">
        <v>94</v>
      </c>
      <c r="C44" s="16" t="s">
        <v>1</v>
      </c>
      <c r="D44" s="241">
        <v>0</v>
      </c>
    </row>
    <row r="45" spans="1:4">
      <c r="A45" s="170" t="s">
        <v>32</v>
      </c>
      <c r="B45" s="104" t="s">
        <v>95</v>
      </c>
      <c r="C45" s="16" t="s">
        <v>1</v>
      </c>
      <c r="D45" s="241">
        <v>0</v>
      </c>
    </row>
    <row r="46" spans="1:4" ht="13.5" thickBot="1">
      <c r="A46" s="171" t="s">
        <v>55</v>
      </c>
      <c r="B46" s="105" t="s">
        <v>57</v>
      </c>
      <c r="C46" s="17" t="s">
        <v>1</v>
      </c>
      <c r="D46" s="242">
        <v>0</v>
      </c>
    </row>
    <row r="47" spans="1:4" ht="13.5" thickBot="1">
      <c r="A47" s="402" t="s">
        <v>5</v>
      </c>
      <c r="B47" s="403"/>
      <c r="C47" s="404"/>
      <c r="D47" s="50">
        <f>SUM(D41:D46)</f>
        <v>2289.17</v>
      </c>
    </row>
    <row r="48" spans="1:4" ht="13.5" thickBot="1">
      <c r="B48" s="106" t="s">
        <v>1</v>
      </c>
      <c r="C48" s="19" t="s">
        <v>1</v>
      </c>
      <c r="D48" s="20" t="s">
        <v>1</v>
      </c>
    </row>
    <row r="49" spans="1:4" ht="13.5" thickBot="1">
      <c r="A49" s="406" t="s">
        <v>47</v>
      </c>
      <c r="B49" s="407"/>
      <c r="C49" s="213"/>
      <c r="D49" s="214"/>
    </row>
    <row r="50" spans="1:4" ht="13.5" thickBot="1">
      <c r="A50" s="39" t="s">
        <v>49</v>
      </c>
      <c r="B50" s="408" t="s">
        <v>44</v>
      </c>
      <c r="C50" s="408"/>
      <c r="D50" s="409"/>
    </row>
    <row r="51" spans="1:4">
      <c r="A51" s="172" t="s">
        <v>28</v>
      </c>
      <c r="B51" s="133" t="s">
        <v>142</v>
      </c>
      <c r="C51" s="247">
        <v>8.3299999999999999E-2</v>
      </c>
      <c r="D51" s="59">
        <f>C51*D47</f>
        <v>190.687861</v>
      </c>
    </row>
    <row r="52" spans="1:4" ht="26.25" thickBot="1">
      <c r="A52" s="173" t="s">
        <v>29</v>
      </c>
      <c r="B52" s="134" t="s">
        <v>145</v>
      </c>
      <c r="C52" s="248">
        <v>0.121</v>
      </c>
      <c r="D52" s="61">
        <f>C52*D47</f>
        <v>276.98957000000001</v>
      </c>
    </row>
    <row r="53" spans="1:4" ht="13.5" thickBot="1">
      <c r="A53" s="402" t="s">
        <v>115</v>
      </c>
      <c r="B53" s="404"/>
      <c r="C53" s="249">
        <f>SUM(C51:C52)</f>
        <v>0.20429999999999998</v>
      </c>
      <c r="D53" s="50">
        <f>SUM(D51:D52)</f>
        <v>467.67743100000001</v>
      </c>
    </row>
    <row r="54" spans="1:4">
      <c r="A54" s="405" t="s">
        <v>149</v>
      </c>
      <c r="B54" s="405"/>
      <c r="C54" s="405"/>
      <c r="D54" s="405"/>
    </row>
    <row r="55" spans="1:4" ht="13.5" thickBot="1">
      <c r="A55" s="168"/>
      <c r="B55" s="107"/>
      <c r="C55" s="23"/>
      <c r="D55" s="23"/>
    </row>
    <row r="56" spans="1:4" ht="13.5" thickBot="1">
      <c r="A56" s="21" t="s">
        <v>50</v>
      </c>
      <c r="B56" s="275" t="s">
        <v>46</v>
      </c>
      <c r="C56" s="24"/>
      <c r="D56" s="11" t="s">
        <v>12</v>
      </c>
    </row>
    <row r="57" spans="1:4">
      <c r="A57" s="174" t="s">
        <v>28</v>
      </c>
      <c r="B57" s="109" t="s">
        <v>59</v>
      </c>
      <c r="C57" s="25"/>
      <c r="D57" s="13">
        <f>$D$47*C57</f>
        <v>0</v>
      </c>
    </row>
    <row r="58" spans="1:4">
      <c r="A58" s="95" t="s">
        <v>29</v>
      </c>
      <c r="B58" s="110" t="s">
        <v>60</v>
      </c>
      <c r="C58" s="26">
        <v>1.4999999999999999E-2</v>
      </c>
      <c r="D58" s="15">
        <f>($D$47*C58)</f>
        <v>34.33755</v>
      </c>
    </row>
    <row r="59" spans="1:4">
      <c r="A59" s="95" t="s">
        <v>30</v>
      </c>
      <c r="B59" s="110" t="s">
        <v>61</v>
      </c>
      <c r="C59" s="26">
        <v>0.01</v>
      </c>
      <c r="D59" s="15">
        <f t="shared" ref="D59:D61" si="0">($D$47*C59)</f>
        <v>22.8917</v>
      </c>
    </row>
    <row r="60" spans="1:4" s="98" customFormat="1">
      <c r="A60" s="95" t="s">
        <v>31</v>
      </c>
      <c r="B60" s="110" t="s">
        <v>62</v>
      </c>
      <c r="C60" s="26">
        <v>2E-3</v>
      </c>
      <c r="D60" s="15">
        <f t="shared" si="0"/>
        <v>4.5783399999999999</v>
      </c>
    </row>
    <row r="61" spans="1:4">
      <c r="A61" s="95" t="s">
        <v>32</v>
      </c>
      <c r="B61" s="110" t="s">
        <v>63</v>
      </c>
      <c r="C61" s="26">
        <v>2.5000000000000001E-2</v>
      </c>
      <c r="D61" s="15">
        <f t="shared" si="0"/>
        <v>57.229250000000008</v>
      </c>
    </row>
    <row r="62" spans="1:4">
      <c r="A62" s="175" t="s">
        <v>53</v>
      </c>
      <c r="B62" s="111" t="s">
        <v>64</v>
      </c>
      <c r="C62" s="92">
        <v>0.08</v>
      </c>
      <c r="D62" s="93">
        <f>$D$47*C62</f>
        <v>183.1336</v>
      </c>
    </row>
    <row r="63" spans="1:4">
      <c r="A63" s="243" t="s">
        <v>54</v>
      </c>
      <c r="B63" s="244" t="s">
        <v>65</v>
      </c>
      <c r="C63" s="245">
        <v>0.01</v>
      </c>
      <c r="D63" s="239">
        <f>($D$47*C63)</f>
        <v>22.8917</v>
      </c>
    </row>
    <row r="64" spans="1:4" ht="13.5" thickBot="1">
      <c r="A64" s="176" t="s">
        <v>55</v>
      </c>
      <c r="B64" s="112" t="s">
        <v>66</v>
      </c>
      <c r="C64" s="52">
        <v>6.0000000000000001E-3</v>
      </c>
      <c r="D64" s="15">
        <f>($D$47*C64)</f>
        <v>13.73502</v>
      </c>
    </row>
    <row r="65" spans="1:4" ht="13.5" thickBot="1">
      <c r="A65" s="402" t="s">
        <v>115</v>
      </c>
      <c r="B65" s="404"/>
      <c r="C65" s="53">
        <f>SUM(C57:C64)</f>
        <v>0.14800000000000002</v>
      </c>
      <c r="D65" s="54">
        <f>SUM(D57:D64)</f>
        <v>338.79716000000002</v>
      </c>
    </row>
    <row r="66" spans="1:4">
      <c r="A66" s="415" t="s">
        <v>147</v>
      </c>
      <c r="B66" s="415"/>
      <c r="C66" s="415"/>
      <c r="D66" s="415"/>
    </row>
    <row r="67" spans="1:4">
      <c r="A67" s="416" t="s">
        <v>148</v>
      </c>
      <c r="B67" s="416"/>
      <c r="C67" s="416"/>
      <c r="D67" s="416"/>
    </row>
    <row r="68" spans="1:4" ht="13.5" thickBot="1">
      <c r="B68" s="106"/>
      <c r="C68" s="19"/>
      <c r="D68" s="20"/>
    </row>
    <row r="69" spans="1:4" ht="13.5" thickBot="1">
      <c r="A69" s="21" t="s">
        <v>51</v>
      </c>
      <c r="B69" s="160" t="s">
        <v>48</v>
      </c>
      <c r="C69" s="28" t="s">
        <v>1</v>
      </c>
      <c r="D69" s="29" t="s">
        <v>12</v>
      </c>
    </row>
    <row r="70" spans="1:4">
      <c r="A70" s="177" t="s">
        <v>28</v>
      </c>
      <c r="B70" s="135" t="s">
        <v>140</v>
      </c>
      <c r="C70" s="12" t="s">
        <v>1</v>
      </c>
      <c r="D70" s="240">
        <f>IF(((D27*2*D34)-D47*0.06)&lt;0,0,(D27*2*D34)-D47*0.06)</f>
        <v>104.6498</v>
      </c>
    </row>
    <row r="71" spans="1:4">
      <c r="A71" s="178" t="s">
        <v>29</v>
      </c>
      <c r="B71" s="136" t="s">
        <v>137</v>
      </c>
      <c r="C71" s="30" t="s">
        <v>1</v>
      </c>
      <c r="D71" s="241">
        <f>(D28*D34)-(D28*D34*0.99%)</f>
        <v>732.31756399999995</v>
      </c>
    </row>
    <row r="72" spans="1:4">
      <c r="A72" s="178" t="s">
        <v>30</v>
      </c>
      <c r="B72" s="136" t="s">
        <v>138</v>
      </c>
      <c r="C72" s="30" t="s">
        <v>1</v>
      </c>
      <c r="D72" s="241">
        <f>D29</f>
        <v>0</v>
      </c>
    </row>
    <row r="73" spans="1:4">
      <c r="A73" s="178" t="s">
        <v>31</v>
      </c>
      <c r="B73" s="136" t="s">
        <v>67</v>
      </c>
      <c r="C73" s="30" t="s">
        <v>1</v>
      </c>
      <c r="D73" s="241">
        <f>D30</f>
        <v>0</v>
      </c>
    </row>
    <row r="74" spans="1:4">
      <c r="A74" s="178" t="s">
        <v>32</v>
      </c>
      <c r="B74" s="136" t="s">
        <v>139</v>
      </c>
      <c r="C74" s="30" t="s">
        <v>1</v>
      </c>
      <c r="D74" s="241">
        <f>D31</f>
        <v>10.63</v>
      </c>
    </row>
    <row r="75" spans="1:4">
      <c r="A75" s="178" t="s">
        <v>54</v>
      </c>
      <c r="B75" s="136" t="s">
        <v>158</v>
      </c>
      <c r="C75" s="30" t="s">
        <v>1</v>
      </c>
      <c r="D75" s="241">
        <f>D32</f>
        <v>2</v>
      </c>
    </row>
    <row r="76" spans="1:4" ht="13.5" thickBot="1">
      <c r="A76" s="179" t="s">
        <v>55</v>
      </c>
      <c r="B76" s="137" t="s">
        <v>57</v>
      </c>
      <c r="C76" s="31" t="s">
        <v>1</v>
      </c>
      <c r="D76" s="246">
        <f>D33</f>
        <v>0</v>
      </c>
    </row>
    <row r="77" spans="1:4" ht="13.5" thickBot="1">
      <c r="A77" s="402" t="s">
        <v>115</v>
      </c>
      <c r="B77" s="404"/>
      <c r="C77" s="55" t="s">
        <v>1</v>
      </c>
      <c r="D77" s="56">
        <f>SUM(D70:D76)</f>
        <v>849.59736399999997</v>
      </c>
    </row>
    <row r="78" spans="1:4" ht="13.5" thickBot="1">
      <c r="A78" s="225"/>
      <c r="B78" s="226"/>
      <c r="C78" s="227"/>
      <c r="D78" s="228"/>
    </row>
    <row r="79" spans="1:4" ht="13.5" thickBot="1">
      <c r="A79" s="420" t="s">
        <v>116</v>
      </c>
      <c r="B79" s="421"/>
      <c r="C79" s="421"/>
      <c r="D79" s="423"/>
    </row>
    <row r="80" spans="1:4" ht="13.5" thickBot="1">
      <c r="A80" s="215">
        <v>2</v>
      </c>
      <c r="B80" s="274" t="s">
        <v>45</v>
      </c>
      <c r="C80" s="24" t="s">
        <v>1</v>
      </c>
      <c r="D80" s="11" t="s">
        <v>12</v>
      </c>
    </row>
    <row r="81" spans="1:4">
      <c r="A81" s="180" t="s">
        <v>49</v>
      </c>
      <c r="B81" s="138" t="s">
        <v>68</v>
      </c>
      <c r="C81" s="45"/>
      <c r="D81" s="13">
        <f>D53</f>
        <v>467.67743100000001</v>
      </c>
    </row>
    <row r="82" spans="1:4">
      <c r="A82" s="180" t="s">
        <v>50</v>
      </c>
      <c r="B82" s="139" t="s">
        <v>69</v>
      </c>
      <c r="C82" s="32"/>
      <c r="D82" s="15">
        <f>D65</f>
        <v>338.79716000000002</v>
      </c>
    </row>
    <row r="83" spans="1:4" ht="13.5" thickBot="1">
      <c r="A83" s="181" t="s">
        <v>51</v>
      </c>
      <c r="B83" s="140" t="s">
        <v>98</v>
      </c>
      <c r="C83" s="44"/>
      <c r="D83" s="18">
        <f>D77</f>
        <v>849.59736399999997</v>
      </c>
    </row>
    <row r="84" spans="1:4" ht="13.5" thickBot="1">
      <c r="A84" s="182"/>
      <c r="B84" s="114" t="s">
        <v>6</v>
      </c>
      <c r="C84" s="58" t="s">
        <v>1</v>
      </c>
      <c r="D84" s="60">
        <f>SUM(D81:D83)</f>
        <v>1656.0719549999999</v>
      </c>
    </row>
    <row r="85" spans="1:4" ht="13.5" thickBot="1">
      <c r="A85" s="168"/>
      <c r="B85" s="115"/>
      <c r="C85" s="33"/>
      <c r="D85" s="34"/>
    </row>
    <row r="86" spans="1:4" ht="13.5" thickBot="1">
      <c r="A86" s="417" t="s">
        <v>144</v>
      </c>
      <c r="B86" s="418"/>
      <c r="C86" s="418"/>
      <c r="D86" s="419"/>
    </row>
    <row r="87" spans="1:4" s="98" customFormat="1" ht="13.5" thickBot="1">
      <c r="A87" s="215">
        <v>3</v>
      </c>
      <c r="B87" s="410" t="s">
        <v>52</v>
      </c>
      <c r="C87" s="410"/>
      <c r="D87" s="411"/>
    </row>
    <row r="88" spans="1:4">
      <c r="A88" s="95" t="s">
        <v>28</v>
      </c>
      <c r="B88" s="271" t="s">
        <v>174</v>
      </c>
      <c r="C88" s="250">
        <f>33/365*0.2</f>
        <v>1.8082191780821918E-2</v>
      </c>
      <c r="D88" s="13">
        <f>C88*D47</f>
        <v>41.393210958904113</v>
      </c>
    </row>
    <row r="89" spans="1:4">
      <c r="A89" s="175" t="s">
        <v>29</v>
      </c>
      <c r="B89" s="141" t="s">
        <v>146</v>
      </c>
      <c r="C89" s="251">
        <f>C88*8%</f>
        <v>1.4465753424657535E-3</v>
      </c>
      <c r="D89" s="93">
        <f>C89*D47</f>
        <v>3.3114568767123291</v>
      </c>
    </row>
    <row r="90" spans="1:4" ht="25.5">
      <c r="A90" s="183" t="s">
        <v>30</v>
      </c>
      <c r="B90" s="132" t="s">
        <v>164</v>
      </c>
      <c r="C90" s="252">
        <v>4.0500000000000001E-2</v>
      </c>
      <c r="D90" s="22">
        <f>C90*D47</f>
        <v>92.711385000000007</v>
      </c>
    </row>
    <row r="91" spans="1:4">
      <c r="A91" s="95" t="s">
        <v>31</v>
      </c>
      <c r="B91" s="142" t="s">
        <v>162</v>
      </c>
      <c r="C91" s="253">
        <v>1.9E-3</v>
      </c>
      <c r="D91" s="15">
        <f>C91*D47</f>
        <v>4.3494229999999998</v>
      </c>
    </row>
    <row r="92" spans="1:4" ht="25.5">
      <c r="A92" s="184" t="s">
        <v>32</v>
      </c>
      <c r="B92" s="142" t="s">
        <v>163</v>
      </c>
      <c r="C92" s="254">
        <v>6.9999999999999999E-4</v>
      </c>
      <c r="D92" s="49">
        <f>C92*D47</f>
        <v>1.602419</v>
      </c>
    </row>
    <row r="93" spans="1:4" ht="26.25" thickBot="1">
      <c r="A93" s="185" t="s">
        <v>53</v>
      </c>
      <c r="B93" s="143" t="s">
        <v>165</v>
      </c>
      <c r="C93" s="255">
        <v>4.4999999999999997E-3</v>
      </c>
      <c r="D93" s="90">
        <f>C93*D47</f>
        <v>10.301264999999999</v>
      </c>
    </row>
    <row r="94" spans="1:4" ht="13.5" thickBot="1">
      <c r="A94" s="186"/>
      <c r="B94" s="116" t="s">
        <v>70</v>
      </c>
      <c r="C94" s="256">
        <f>SUM(C88:C93)</f>
        <v>6.7128767123287678E-2</v>
      </c>
      <c r="D94" s="94">
        <f>SUM(D88:D93)</f>
        <v>153.66915983561645</v>
      </c>
    </row>
    <row r="95" spans="1:4">
      <c r="A95" s="415" t="s">
        <v>150</v>
      </c>
      <c r="B95" s="415"/>
      <c r="C95" s="415"/>
      <c r="D95" s="415"/>
    </row>
    <row r="96" spans="1:4">
      <c r="A96" s="416" t="s">
        <v>151</v>
      </c>
      <c r="B96" s="416"/>
      <c r="C96" s="416"/>
      <c r="D96" s="416"/>
    </row>
    <row r="97" spans="1:4" ht="13.5" thickBot="1">
      <c r="A97" s="187"/>
      <c r="B97" s="216"/>
      <c r="C97" s="217"/>
      <c r="D97" s="218"/>
    </row>
    <row r="98" spans="1:4" ht="13.5" thickBot="1">
      <c r="A98" s="417" t="s">
        <v>91</v>
      </c>
      <c r="B98" s="418"/>
      <c r="C98" s="418"/>
      <c r="D98" s="419"/>
    </row>
    <row r="99" spans="1:4" ht="13.5" thickBot="1">
      <c r="A99" s="35" t="s">
        <v>73</v>
      </c>
      <c r="B99" s="274" t="s">
        <v>104</v>
      </c>
      <c r="C99" s="219" t="s">
        <v>1</v>
      </c>
      <c r="D99" s="220" t="s">
        <v>12</v>
      </c>
    </row>
    <row r="100" spans="1:4" ht="25.5">
      <c r="A100" s="95" t="s">
        <v>28</v>
      </c>
      <c r="B100" s="138" t="s">
        <v>166</v>
      </c>
      <c r="C100" s="257">
        <v>9.4999999999999998E-3</v>
      </c>
      <c r="D100" s="96">
        <f>C100*$D$47</f>
        <v>21.747115000000001</v>
      </c>
    </row>
    <row r="101" spans="1:4">
      <c r="A101" s="95" t="s">
        <v>29</v>
      </c>
      <c r="B101" s="139" t="s">
        <v>167</v>
      </c>
      <c r="C101" s="253">
        <v>4.1700000000000001E-2</v>
      </c>
      <c r="D101" s="188">
        <f t="shared" ref="D101:D105" si="1">C101*$D$47</f>
        <v>95.458389000000011</v>
      </c>
    </row>
    <row r="102" spans="1:4">
      <c r="A102" s="95" t="s">
        <v>30</v>
      </c>
      <c r="B102" s="139" t="s">
        <v>168</v>
      </c>
      <c r="C102" s="258">
        <v>1E-3</v>
      </c>
      <c r="D102" s="188">
        <f t="shared" si="1"/>
        <v>2.2891699999999999</v>
      </c>
    </row>
    <row r="103" spans="1:4">
      <c r="A103" s="95" t="s">
        <v>31</v>
      </c>
      <c r="B103" s="139" t="s">
        <v>169</v>
      </c>
      <c r="C103" s="258">
        <v>6.3E-3</v>
      </c>
      <c r="D103" s="188">
        <f t="shared" si="1"/>
        <v>14.421771</v>
      </c>
    </row>
    <row r="104" spans="1:4" ht="25.5">
      <c r="A104" s="95" t="s">
        <v>32</v>
      </c>
      <c r="B104" s="139" t="s">
        <v>170</v>
      </c>
      <c r="C104" s="258">
        <v>2.0000000000000001E-4</v>
      </c>
      <c r="D104" s="188">
        <f t="shared" si="1"/>
        <v>0.45783400000000002</v>
      </c>
    </row>
    <row r="105" spans="1:4" ht="13.5" thickBot="1">
      <c r="A105" s="189" t="s">
        <v>53</v>
      </c>
      <c r="B105" s="139" t="s">
        <v>96</v>
      </c>
      <c r="C105" s="259">
        <v>0</v>
      </c>
      <c r="D105" s="188">
        <f t="shared" si="1"/>
        <v>0</v>
      </c>
    </row>
    <row r="106" spans="1:4" ht="13.5" thickBot="1">
      <c r="A106" s="182"/>
      <c r="B106" s="144" t="s">
        <v>8</v>
      </c>
      <c r="C106" s="260">
        <f>SUM(C100:C105)</f>
        <v>5.8700000000000002E-2</v>
      </c>
      <c r="D106" s="51">
        <f>SUM(D100:D105)</f>
        <v>134.374279</v>
      </c>
    </row>
    <row r="107" spans="1:4" ht="13.5" thickBot="1">
      <c r="A107" s="190" t="s">
        <v>54</v>
      </c>
      <c r="B107" s="145" t="s">
        <v>117</v>
      </c>
      <c r="C107" s="261">
        <f>C106*C65</f>
        <v>8.6876000000000019E-3</v>
      </c>
      <c r="D107" s="47">
        <f>C107*D47</f>
        <v>19.887393292000006</v>
      </c>
    </row>
    <row r="108" spans="1:4" ht="26.25" thickBot="1">
      <c r="A108" s="191" t="s">
        <v>55</v>
      </c>
      <c r="B108" s="146" t="s">
        <v>118</v>
      </c>
      <c r="C108" s="262">
        <f>C53*C65</f>
        <v>3.02364E-2</v>
      </c>
      <c r="D108" s="91">
        <f>C108*D47</f>
        <v>69.216259788000002</v>
      </c>
    </row>
    <row r="109" spans="1:4" ht="13.5" thickBot="1">
      <c r="A109" s="192"/>
      <c r="B109" s="147" t="s">
        <v>9</v>
      </c>
      <c r="C109" s="263">
        <f>C106+C108+C107</f>
        <v>9.7624000000000002E-2</v>
      </c>
      <c r="D109" s="57">
        <f>SUM(D106:D108)</f>
        <v>223.47793208000002</v>
      </c>
    </row>
    <row r="110" spans="1:4">
      <c r="A110" s="415" t="s">
        <v>152</v>
      </c>
      <c r="B110" s="415"/>
      <c r="C110" s="415"/>
      <c r="D110" s="415"/>
    </row>
    <row r="111" spans="1:4" ht="13.5" thickBot="1">
      <c r="B111" s="167"/>
      <c r="C111" s="167"/>
      <c r="D111" s="167"/>
    </row>
    <row r="112" spans="1:4" ht="13.5" thickBot="1">
      <c r="A112" s="420" t="s">
        <v>81</v>
      </c>
      <c r="B112" s="421"/>
      <c r="C112" s="421"/>
      <c r="D112" s="422"/>
    </row>
    <row r="113" spans="1:5" ht="13.5" thickBot="1">
      <c r="A113" s="35">
        <v>5</v>
      </c>
      <c r="B113" s="275" t="s">
        <v>72</v>
      </c>
      <c r="C113" s="10" t="s">
        <v>1</v>
      </c>
      <c r="D113" s="11" t="s">
        <v>12</v>
      </c>
    </row>
    <row r="114" spans="1:5">
      <c r="A114" s="95" t="s">
        <v>28</v>
      </c>
      <c r="B114" s="117" t="s">
        <v>74</v>
      </c>
      <c r="C114" s="12" t="s">
        <v>1</v>
      </c>
      <c r="D114" s="13">
        <f>UNIFORMES!C86</f>
        <v>1.712962962962963</v>
      </c>
    </row>
    <row r="115" spans="1:5">
      <c r="A115" s="95" t="s">
        <v>29</v>
      </c>
      <c r="B115" s="118" t="s">
        <v>284</v>
      </c>
      <c r="C115" s="30" t="s">
        <v>1</v>
      </c>
      <c r="D115" s="15">
        <v>0</v>
      </c>
    </row>
    <row r="116" spans="1:5">
      <c r="A116" s="95" t="s">
        <v>30</v>
      </c>
      <c r="B116" s="118" t="s">
        <v>136</v>
      </c>
      <c r="C116" s="30" t="s">
        <v>1</v>
      </c>
      <c r="D116" s="15">
        <v>0</v>
      </c>
    </row>
    <row r="117" spans="1:5" ht="13.5" thickBot="1">
      <c r="A117" s="189" t="s">
        <v>31</v>
      </c>
      <c r="B117" s="119" t="s">
        <v>57</v>
      </c>
      <c r="C117" s="31" t="s">
        <v>1</v>
      </c>
      <c r="D117" s="27">
        <v>0</v>
      </c>
    </row>
    <row r="118" spans="1:5" ht="13.5" thickBot="1">
      <c r="A118" s="182"/>
      <c r="B118" s="120" t="s">
        <v>7</v>
      </c>
      <c r="C118" s="55" t="s">
        <v>1</v>
      </c>
      <c r="D118" s="56">
        <f>SUM(D114:D117)</f>
        <v>1.712962962962963</v>
      </c>
    </row>
    <row r="119" spans="1:5" ht="13.5" thickBot="1">
      <c r="B119" s="106" t="s">
        <v>1</v>
      </c>
      <c r="C119" s="19" t="s">
        <v>1</v>
      </c>
      <c r="D119" s="20" t="s">
        <v>1</v>
      </c>
    </row>
    <row r="120" spans="1:5" ht="13.5" thickBot="1">
      <c r="A120" s="420" t="s">
        <v>75</v>
      </c>
      <c r="B120" s="421"/>
      <c r="C120" s="421"/>
      <c r="D120" s="422"/>
    </row>
    <row r="121" spans="1:5" ht="13.5" thickBot="1">
      <c r="A121" s="21">
        <v>6</v>
      </c>
      <c r="B121" s="36" t="s">
        <v>112</v>
      </c>
      <c r="C121" s="21" t="s">
        <v>1</v>
      </c>
      <c r="D121" s="21"/>
    </row>
    <row r="122" spans="1:5">
      <c r="A122" s="193" t="s">
        <v>28</v>
      </c>
      <c r="B122" s="121" t="s">
        <v>76</v>
      </c>
      <c r="C122" s="268">
        <f>'ASS SENIOR '!C122</f>
        <v>0.03</v>
      </c>
      <c r="D122" s="15">
        <f>D145*C122</f>
        <v>129.72306029635735</v>
      </c>
    </row>
    <row r="123" spans="1:5">
      <c r="A123" s="194"/>
      <c r="B123" s="122" t="s">
        <v>103</v>
      </c>
      <c r="C123" s="269"/>
      <c r="D123" s="37">
        <f>D145+D122</f>
        <v>4453.8250701749357</v>
      </c>
    </row>
    <row r="124" spans="1:5">
      <c r="A124" s="194" t="s">
        <v>29</v>
      </c>
      <c r="B124" s="123" t="s">
        <v>77</v>
      </c>
      <c r="C124" s="268">
        <f>'ASS SENIOR '!C124</f>
        <v>0.03</v>
      </c>
      <c r="D124" s="15">
        <f>C124*D123</f>
        <v>133.61475210524807</v>
      </c>
    </row>
    <row r="125" spans="1:5">
      <c r="A125" s="194"/>
      <c r="B125" s="123"/>
      <c r="C125" s="26"/>
      <c r="D125" s="37">
        <f>D123+D124</f>
        <v>4587.4398222801838</v>
      </c>
    </row>
    <row r="126" spans="1:5">
      <c r="A126" s="194" t="s">
        <v>30</v>
      </c>
      <c r="B126" s="124" t="s">
        <v>33</v>
      </c>
      <c r="C126" s="270">
        <f>C133+C129+C128+C130</f>
        <v>0.13150000000000001</v>
      </c>
      <c r="D126" s="15">
        <f>D146-D122-D124</f>
        <v>694.58645553234783</v>
      </c>
      <c r="E126" s="279"/>
    </row>
    <row r="127" spans="1:5">
      <c r="A127" s="194" t="s">
        <v>88</v>
      </c>
      <c r="B127" s="123" t="s">
        <v>78</v>
      </c>
      <c r="C127" s="268">
        <f>C129+C128+C130</f>
        <v>8.1499999999999989E-2</v>
      </c>
      <c r="D127" s="37">
        <f>D126/C126*C127</f>
        <v>430.48514164172121</v>
      </c>
    </row>
    <row r="128" spans="1:5">
      <c r="A128" s="194"/>
      <c r="B128" s="123" t="s">
        <v>99</v>
      </c>
      <c r="C128" s="268">
        <v>6.4999999999999997E-3</v>
      </c>
      <c r="D128" s="15">
        <f>D126/C126*C128</f>
        <v>34.33317080578145</v>
      </c>
    </row>
    <row r="129" spans="1:4">
      <c r="A129" s="194"/>
      <c r="B129" s="123" t="s">
        <v>100</v>
      </c>
      <c r="C129" s="268">
        <v>0.03</v>
      </c>
      <c r="D129" s="15">
        <f>D126/C126*C129</f>
        <v>158.46078833437591</v>
      </c>
    </row>
    <row r="130" spans="1:4">
      <c r="A130" s="194"/>
      <c r="B130" s="123" t="s">
        <v>180</v>
      </c>
      <c r="C130" s="268">
        <v>4.4999999999999998E-2</v>
      </c>
      <c r="D130" s="15">
        <f>D126/C126*C130</f>
        <v>237.69118250156387</v>
      </c>
    </row>
    <row r="131" spans="1:4">
      <c r="A131" s="194"/>
      <c r="B131" s="123" t="s">
        <v>101</v>
      </c>
      <c r="C131" s="268">
        <v>0</v>
      </c>
      <c r="D131" s="15">
        <v>0</v>
      </c>
    </row>
    <row r="132" spans="1:4">
      <c r="A132" s="194" t="s">
        <v>89</v>
      </c>
      <c r="B132" s="124" t="s">
        <v>79</v>
      </c>
      <c r="C132" s="270">
        <f>C134+C133</f>
        <v>0.05</v>
      </c>
      <c r="D132" s="37">
        <f>D126/C126*C132</f>
        <v>264.10131389062656</v>
      </c>
    </row>
    <row r="133" spans="1:4">
      <c r="A133" s="194"/>
      <c r="B133" s="123" t="s">
        <v>102</v>
      </c>
      <c r="C133" s="268">
        <v>0.05</v>
      </c>
      <c r="D133" s="15">
        <f>D126/C126*C132</f>
        <v>264.10131389062656</v>
      </c>
    </row>
    <row r="134" spans="1:4" ht="13.5" thickBot="1">
      <c r="A134" s="195"/>
      <c r="B134" s="105" t="s">
        <v>101</v>
      </c>
      <c r="C134" s="268">
        <v>0</v>
      </c>
      <c r="D134" s="18">
        <v>0</v>
      </c>
    </row>
    <row r="135" spans="1:4" ht="13.5" thickBot="1">
      <c r="A135" s="182"/>
      <c r="B135" s="114" t="s">
        <v>7</v>
      </c>
      <c r="C135" s="58" t="s">
        <v>1</v>
      </c>
      <c r="D135" s="50">
        <f>D122+D124+D126</f>
        <v>957.92426793395327</v>
      </c>
    </row>
    <row r="136" spans="1:4" ht="13.5" thickBot="1">
      <c r="A136" s="225"/>
      <c r="B136" s="226"/>
      <c r="C136" s="227"/>
      <c r="D136" s="228"/>
    </row>
    <row r="137" spans="1:4" ht="13.5" thickBot="1">
      <c r="A137" s="224" t="s">
        <v>105</v>
      </c>
      <c r="B137" s="221" t="s">
        <v>106</v>
      </c>
      <c r="C137" s="222" t="s">
        <v>1</v>
      </c>
      <c r="D137" s="223"/>
    </row>
    <row r="138" spans="1:4" ht="13.5" thickBot="1">
      <c r="A138" s="225"/>
      <c r="B138" s="226"/>
      <c r="C138" s="227"/>
      <c r="D138" s="228"/>
    </row>
    <row r="139" spans="1:4" ht="13.5" thickBot="1">
      <c r="A139" s="21">
        <v>1</v>
      </c>
      <c r="B139" s="274" t="s">
        <v>86</v>
      </c>
      <c r="C139" s="24" t="s">
        <v>1</v>
      </c>
      <c r="D139" s="11" t="s">
        <v>12</v>
      </c>
    </row>
    <row r="140" spans="1:4">
      <c r="A140" s="196" t="s">
        <v>28</v>
      </c>
      <c r="B140" s="110" t="s">
        <v>85</v>
      </c>
      <c r="C140" s="123"/>
      <c r="D140" s="197">
        <f>D47</f>
        <v>2289.17</v>
      </c>
    </row>
    <row r="141" spans="1:4">
      <c r="A141" s="95" t="s">
        <v>29</v>
      </c>
      <c r="B141" s="110" t="s">
        <v>84</v>
      </c>
      <c r="C141" s="123"/>
      <c r="D141" s="197">
        <f>D84</f>
        <v>1656.0719549999999</v>
      </c>
    </row>
    <row r="142" spans="1:4">
      <c r="A142" s="95" t="s">
        <v>30</v>
      </c>
      <c r="B142" s="110" t="s">
        <v>83</v>
      </c>
      <c r="C142" s="123"/>
      <c r="D142" s="197">
        <f>D94</f>
        <v>153.66915983561645</v>
      </c>
    </row>
    <row r="143" spans="1:4">
      <c r="A143" s="95" t="s">
        <v>31</v>
      </c>
      <c r="B143" s="110" t="s">
        <v>82</v>
      </c>
      <c r="C143" s="123"/>
      <c r="D143" s="197">
        <f>D109</f>
        <v>223.47793208000002</v>
      </c>
    </row>
    <row r="144" spans="1:4" ht="13.5" thickBot="1">
      <c r="A144" s="176" t="s">
        <v>32</v>
      </c>
      <c r="B144" s="112" t="s">
        <v>80</v>
      </c>
      <c r="C144" s="105"/>
      <c r="D144" s="198">
        <f>D118</f>
        <v>1.712962962962963</v>
      </c>
    </row>
    <row r="145" spans="1:4" ht="16.5" thickBot="1">
      <c r="A145" s="199"/>
      <c r="B145" s="125" t="s">
        <v>114</v>
      </c>
      <c r="C145" s="200"/>
      <c r="D145" s="201">
        <f>SUM(D140:D144)</f>
        <v>4324.1020098785784</v>
      </c>
    </row>
    <row r="146" spans="1:4" ht="13.5" thickBot="1">
      <c r="A146" s="202" t="s">
        <v>53</v>
      </c>
      <c r="B146" s="126" t="s">
        <v>87</v>
      </c>
      <c r="C146" s="203"/>
      <c r="D146" s="204">
        <f>D147-D145</f>
        <v>957.92426793395316</v>
      </c>
    </row>
    <row r="147" spans="1:4" ht="16.5" thickBot="1">
      <c r="A147" s="402" t="s">
        <v>110</v>
      </c>
      <c r="B147" s="403"/>
      <c r="C147" s="404"/>
      <c r="D147" s="205">
        <f>D125/(100%-C126)</f>
        <v>5282.0262778125316</v>
      </c>
    </row>
    <row r="148" spans="1:4" ht="13.5" thickBot="1">
      <c r="B148" s="127"/>
      <c r="C148" s="127"/>
      <c r="D148" s="127"/>
    </row>
    <row r="149" spans="1:4" ht="13.5" thickBot="1">
      <c r="A149" s="229" t="s">
        <v>107</v>
      </c>
      <c r="B149" s="230" t="s">
        <v>173</v>
      </c>
      <c r="C149" s="48" t="s">
        <v>1</v>
      </c>
      <c r="D149" s="38"/>
    </row>
    <row r="150" spans="1:4" ht="13.5" thickBot="1">
      <c r="A150" s="225"/>
      <c r="B150" s="226"/>
      <c r="C150" s="227"/>
      <c r="D150" s="228"/>
    </row>
    <row r="151" spans="1:4" ht="13.5" thickBot="1">
      <c r="A151" s="39" t="s">
        <v>108</v>
      </c>
      <c r="B151" s="128" t="s">
        <v>109</v>
      </c>
      <c r="C151" s="40" t="s">
        <v>1</v>
      </c>
      <c r="D151" s="41" t="s">
        <v>12</v>
      </c>
    </row>
    <row r="152" spans="1:4">
      <c r="A152" s="206" t="s">
        <v>28</v>
      </c>
      <c r="B152" s="129" t="s">
        <v>58</v>
      </c>
      <c r="C152" s="264">
        <f>C51</f>
        <v>8.3299999999999999E-2</v>
      </c>
      <c r="D152" s="42">
        <f>C152*D47</f>
        <v>190.687861</v>
      </c>
    </row>
    <row r="153" spans="1:4">
      <c r="A153" s="207" t="s">
        <v>29</v>
      </c>
      <c r="B153" s="130" t="s">
        <v>143</v>
      </c>
      <c r="C153" s="265">
        <f>C52</f>
        <v>0.121</v>
      </c>
      <c r="D153" s="99">
        <f>C153*D47</f>
        <v>276.98957000000001</v>
      </c>
    </row>
    <row r="154" spans="1:4">
      <c r="A154" s="208" t="s">
        <v>30</v>
      </c>
      <c r="B154" s="166" t="s">
        <v>71</v>
      </c>
      <c r="C154" s="266">
        <v>4.4999999999999998E-2</v>
      </c>
      <c r="D154" s="99">
        <f>C154*D47</f>
        <v>103.01264999999999</v>
      </c>
    </row>
    <row r="155" spans="1:4" ht="13.5" thickBot="1">
      <c r="A155" s="209" t="s">
        <v>31</v>
      </c>
      <c r="B155" s="131" t="s">
        <v>141</v>
      </c>
      <c r="C155" s="267">
        <f>C108</f>
        <v>3.02364E-2</v>
      </c>
      <c r="D155" s="99">
        <f>C155*D47</f>
        <v>69.216259788000002</v>
      </c>
    </row>
    <row r="156" spans="1:4" ht="16.5" thickBot="1">
      <c r="A156" s="413" t="s">
        <v>16</v>
      </c>
      <c r="B156" s="414"/>
      <c r="C156" s="89">
        <f>SUM(C152:C155)</f>
        <v>0.27953639999999996</v>
      </c>
      <c r="D156" s="46">
        <f>SUM(D152:D155)</f>
        <v>639.90634078799997</v>
      </c>
    </row>
    <row r="157" spans="1:4">
      <c r="A157" s="401" t="s">
        <v>172</v>
      </c>
      <c r="B157" s="401"/>
      <c r="C157" s="401"/>
      <c r="D157" s="401"/>
    </row>
    <row r="159" spans="1:4">
      <c r="A159" s="412" t="s">
        <v>171</v>
      </c>
      <c r="B159" s="412"/>
      <c r="C159" s="412"/>
      <c r="D159" s="412"/>
    </row>
    <row r="160" spans="1:4">
      <c r="A160" s="412" t="s">
        <v>153</v>
      </c>
      <c r="B160" s="412"/>
      <c r="C160" s="412"/>
      <c r="D160" s="412"/>
    </row>
  </sheetData>
  <mergeCells count="56">
    <mergeCell ref="A160:D160"/>
    <mergeCell ref="A112:D112"/>
    <mergeCell ref="A120:D120"/>
    <mergeCell ref="A147:C147"/>
    <mergeCell ref="A156:B156"/>
    <mergeCell ref="A157:D157"/>
    <mergeCell ref="A159:D159"/>
    <mergeCell ref="A110:D110"/>
    <mergeCell ref="A54:D54"/>
    <mergeCell ref="A65:B65"/>
    <mergeCell ref="A66:D66"/>
    <mergeCell ref="A67:D67"/>
    <mergeCell ref="A77:B77"/>
    <mergeCell ref="A79:B79"/>
    <mergeCell ref="C79:D79"/>
    <mergeCell ref="A86:D86"/>
    <mergeCell ref="B87:D87"/>
    <mergeCell ref="A95:D95"/>
    <mergeCell ref="A96:D96"/>
    <mergeCell ref="A98:D98"/>
    <mergeCell ref="A53:B53"/>
    <mergeCell ref="A30:C30"/>
    <mergeCell ref="A31:C31"/>
    <mergeCell ref="A32:C32"/>
    <mergeCell ref="A33:C33"/>
    <mergeCell ref="A34:C34"/>
    <mergeCell ref="B36:D36"/>
    <mergeCell ref="A39:B39"/>
    <mergeCell ref="C39:D39"/>
    <mergeCell ref="A47:C47"/>
    <mergeCell ref="A49:B49"/>
    <mergeCell ref="B50:D50"/>
    <mergeCell ref="A29:C29"/>
    <mergeCell ref="A16:B16"/>
    <mergeCell ref="A17:B17"/>
    <mergeCell ref="A19:D19"/>
    <mergeCell ref="A20:C20"/>
    <mergeCell ref="A21:C21"/>
    <mergeCell ref="A22:C22"/>
    <mergeCell ref="A23:C23"/>
    <mergeCell ref="A24:C24"/>
    <mergeCell ref="A26:D26"/>
    <mergeCell ref="A27:C27"/>
    <mergeCell ref="A28:C28"/>
    <mergeCell ref="A15:D15"/>
    <mergeCell ref="A1:D1"/>
    <mergeCell ref="A2:D2"/>
    <mergeCell ref="A3:D3"/>
    <mergeCell ref="A5:C5"/>
    <mergeCell ref="A6:C6"/>
    <mergeCell ref="A7:C7"/>
    <mergeCell ref="A9:D9"/>
    <mergeCell ref="A10:C10"/>
    <mergeCell ref="A11:C11"/>
    <mergeCell ref="A12:C12"/>
    <mergeCell ref="A13:C13"/>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A22" zoomScale="85" zoomScaleNormal="85" workbookViewId="0">
      <selection activeCell="D29" sqref="D29"/>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11" style="43" bestFit="1" customWidth="1"/>
    <col min="6" max="16384" width="8.7109375" style="43"/>
  </cols>
  <sheetData>
    <row r="1" spans="1:11">
      <c r="A1" s="424" t="s">
        <v>0</v>
      </c>
      <c r="B1" s="424"/>
      <c r="C1" s="424"/>
      <c r="D1" s="424"/>
    </row>
    <row r="2" spans="1:11">
      <c r="A2" s="424" t="s">
        <v>10</v>
      </c>
      <c r="B2" s="424"/>
      <c r="C2" s="424"/>
      <c r="D2" s="424"/>
    </row>
    <row r="3" spans="1:11">
      <c r="A3" s="424" t="s">
        <v>298</v>
      </c>
      <c r="B3" s="424"/>
      <c r="C3" s="424"/>
      <c r="D3" s="424"/>
    </row>
    <row r="4" spans="1:11" ht="13.5" thickBot="1">
      <c r="B4" s="1" t="s">
        <v>1</v>
      </c>
      <c r="C4" s="2" t="s">
        <v>1</v>
      </c>
      <c r="D4" s="2" t="s">
        <v>1</v>
      </c>
    </row>
    <row r="5" spans="1:11" ht="14.25" thickTop="1">
      <c r="A5" s="425" t="s">
        <v>17</v>
      </c>
      <c r="B5" s="426"/>
      <c r="C5" s="427"/>
      <c r="D5" s="276" t="s">
        <v>175</v>
      </c>
      <c r="E5" s="276"/>
      <c r="F5" s="276"/>
      <c r="G5" s="276"/>
      <c r="H5" s="276"/>
      <c r="I5" s="276"/>
      <c r="J5" s="276"/>
      <c r="K5" s="276"/>
    </row>
    <row r="6" spans="1:11">
      <c r="A6" s="398" t="s">
        <v>119</v>
      </c>
      <c r="B6" s="399"/>
      <c r="C6" s="428"/>
      <c r="D6" s="277">
        <v>44075</v>
      </c>
    </row>
    <row r="7" spans="1:11" ht="13.5" thickBot="1">
      <c r="A7" s="429" t="s">
        <v>18</v>
      </c>
      <c r="B7" s="430"/>
      <c r="C7" s="431"/>
      <c r="D7" s="231" t="s">
        <v>176</v>
      </c>
    </row>
    <row r="8" spans="1:11" ht="14.25" thickTop="1" thickBot="1">
      <c r="B8" s="100"/>
      <c r="C8" s="3"/>
      <c r="D8" s="4"/>
    </row>
    <row r="9" spans="1:11" ht="14.25" thickTop="1" thickBot="1">
      <c r="A9" s="432" t="s">
        <v>34</v>
      </c>
      <c r="B9" s="433"/>
      <c r="C9" s="433"/>
      <c r="D9" s="434"/>
    </row>
    <row r="10" spans="1:11" ht="13.5" thickTop="1">
      <c r="A10" s="435" t="s">
        <v>36</v>
      </c>
      <c r="B10" s="436"/>
      <c r="C10" s="437"/>
      <c r="D10" s="232" t="s">
        <v>177</v>
      </c>
    </row>
    <row r="11" spans="1:11">
      <c r="A11" s="398" t="s">
        <v>19</v>
      </c>
      <c r="B11" s="399"/>
      <c r="C11" s="428"/>
      <c r="D11" s="161" t="s">
        <v>43</v>
      </c>
    </row>
    <row r="12" spans="1:11">
      <c r="A12" s="398" t="s">
        <v>35</v>
      </c>
      <c r="B12" s="399"/>
      <c r="C12" s="428"/>
      <c r="D12" s="232">
        <v>2020</v>
      </c>
    </row>
    <row r="13" spans="1:11" ht="13.5" thickBot="1">
      <c r="A13" s="429" t="s">
        <v>20</v>
      </c>
      <c r="B13" s="430"/>
      <c r="C13" s="431"/>
      <c r="D13" s="162">
        <v>12</v>
      </c>
    </row>
    <row r="14" spans="1:11" ht="14.25" thickTop="1" thickBot="1">
      <c r="B14" s="100"/>
      <c r="C14" s="3"/>
      <c r="D14" s="3"/>
    </row>
    <row r="15" spans="1:11" ht="14.25" thickTop="1" thickBot="1">
      <c r="A15" s="438" t="s">
        <v>21</v>
      </c>
      <c r="B15" s="439"/>
      <c r="C15" s="439"/>
      <c r="D15" s="440"/>
    </row>
    <row r="16" spans="1:11" ht="15" customHeight="1" thickTop="1" thickBot="1">
      <c r="A16" s="441" t="s">
        <v>22</v>
      </c>
      <c r="B16" s="441"/>
      <c r="C16" s="272" t="s">
        <v>23</v>
      </c>
      <c r="D16" s="5" t="s">
        <v>24</v>
      </c>
    </row>
    <row r="17" spans="1:4" ht="14.25" thickTop="1" thickBot="1">
      <c r="A17" s="442" t="s">
        <v>183</v>
      </c>
      <c r="B17" s="442"/>
      <c r="C17" s="273" t="s">
        <v>120</v>
      </c>
      <c r="D17" s="163">
        <v>7</v>
      </c>
    </row>
    <row r="18" spans="1:4" ht="14.25" thickTop="1" thickBot="1">
      <c r="A18" s="168"/>
      <c r="B18" s="101"/>
      <c r="C18" s="6"/>
      <c r="D18" s="6"/>
    </row>
    <row r="19" spans="1:4" ht="14.25" thickTop="1" thickBot="1">
      <c r="A19" s="432" t="s">
        <v>38</v>
      </c>
      <c r="B19" s="433"/>
      <c r="C19" s="433"/>
      <c r="D19" s="434"/>
    </row>
    <row r="20" spans="1:4" ht="13.5" thickTop="1">
      <c r="A20" s="425" t="s">
        <v>90</v>
      </c>
      <c r="B20" s="426"/>
      <c r="C20" s="427"/>
      <c r="D20" s="164" t="str">
        <f>A17</f>
        <v>SEC EXECUTIVO</v>
      </c>
    </row>
    <row r="21" spans="1:4" ht="13.5">
      <c r="A21" s="398" t="s">
        <v>40</v>
      </c>
      <c r="B21" s="399"/>
      <c r="C21" s="428"/>
      <c r="D21" s="278" t="s">
        <v>160</v>
      </c>
    </row>
    <row r="22" spans="1:4">
      <c r="A22" s="398" t="s">
        <v>39</v>
      </c>
      <c r="B22" s="399"/>
      <c r="C22" s="428"/>
      <c r="D22" s="233">
        <v>5006.6400000000003</v>
      </c>
    </row>
    <row r="23" spans="1:4">
      <c r="A23" s="398" t="s">
        <v>41</v>
      </c>
      <c r="B23" s="399"/>
      <c r="C23" s="428"/>
      <c r="D23" s="165" t="str">
        <f>A17</f>
        <v>SEC EXECUTIVO</v>
      </c>
    </row>
    <row r="24" spans="1:4" ht="13.5" thickBot="1">
      <c r="A24" s="429" t="s">
        <v>42</v>
      </c>
      <c r="B24" s="430"/>
      <c r="C24" s="431"/>
      <c r="D24" s="234">
        <v>43831</v>
      </c>
    </row>
    <row r="25" spans="1:4" ht="14.25" thickTop="1" thickBot="1">
      <c r="B25" s="100"/>
      <c r="C25" s="3"/>
      <c r="D25" s="3"/>
    </row>
    <row r="26" spans="1:4" ht="14.25" thickTop="1" thickBot="1">
      <c r="A26" s="432" t="s">
        <v>37</v>
      </c>
      <c r="B26" s="433"/>
      <c r="C26" s="433"/>
      <c r="D26" s="434"/>
    </row>
    <row r="27" spans="1:4" ht="13.5" thickTop="1">
      <c r="A27" s="425" t="s">
        <v>13</v>
      </c>
      <c r="B27" s="426"/>
      <c r="C27" s="449"/>
      <c r="D27" s="235">
        <v>5.5</v>
      </c>
    </row>
    <row r="28" spans="1:4">
      <c r="A28" s="398" t="s">
        <v>15</v>
      </c>
      <c r="B28" s="399"/>
      <c r="C28" s="400"/>
      <c r="D28" s="236">
        <v>33.92</v>
      </c>
    </row>
    <row r="29" spans="1:4">
      <c r="A29" s="398" t="s">
        <v>14</v>
      </c>
      <c r="B29" s="399"/>
      <c r="C29" s="400"/>
      <c r="D29" s="236"/>
    </row>
    <row r="30" spans="1:4">
      <c r="A30" s="398" t="s">
        <v>113</v>
      </c>
      <c r="B30" s="399"/>
      <c r="C30" s="400"/>
      <c r="D30" s="237">
        <v>0</v>
      </c>
    </row>
    <row r="31" spans="1:4">
      <c r="A31" s="398" t="s">
        <v>26</v>
      </c>
      <c r="B31" s="399"/>
      <c r="C31" s="400"/>
      <c r="D31" s="236">
        <v>10.63</v>
      </c>
    </row>
    <row r="32" spans="1:4">
      <c r="A32" s="398" t="s">
        <v>159</v>
      </c>
      <c r="B32" s="399"/>
      <c r="C32" s="400"/>
      <c r="D32" s="237">
        <v>2</v>
      </c>
    </row>
    <row r="33" spans="1:4">
      <c r="A33" s="450" t="s">
        <v>157</v>
      </c>
      <c r="B33" s="451"/>
      <c r="C33" s="452"/>
      <c r="D33" s="237">
        <v>0</v>
      </c>
    </row>
    <row r="34" spans="1:4" ht="13.5" thickBot="1">
      <c r="A34" s="429" t="s">
        <v>25</v>
      </c>
      <c r="B34" s="430"/>
      <c r="C34" s="448"/>
      <c r="D34" s="238">
        <v>22</v>
      </c>
    </row>
    <row r="35" spans="1:4" ht="14.25" thickTop="1" thickBot="1">
      <c r="A35" s="3"/>
      <c r="B35" s="100"/>
      <c r="C35" s="3"/>
      <c r="D35" s="7"/>
    </row>
    <row r="36" spans="1:4" ht="13.5" thickBot="1">
      <c r="A36" s="8" t="s">
        <v>97</v>
      </c>
      <c r="B36" s="445" t="s">
        <v>111</v>
      </c>
      <c r="C36" s="446"/>
      <c r="D36" s="447"/>
    </row>
    <row r="37" spans="1:4" ht="13.5" thickBot="1">
      <c r="B37" s="100"/>
      <c r="C37" s="3"/>
      <c r="D37" s="3"/>
    </row>
    <row r="38" spans="1:4" ht="39" thickBot="1">
      <c r="A38" s="169"/>
      <c r="B38" s="211" t="s">
        <v>2</v>
      </c>
      <c r="C38" s="212" t="s">
        <v>3</v>
      </c>
      <c r="D38" s="212" t="s">
        <v>161</v>
      </c>
    </row>
    <row r="39" spans="1:4" ht="13.5" thickBot="1">
      <c r="A39" s="420" t="s">
        <v>4</v>
      </c>
      <c r="B39" s="421"/>
      <c r="C39" s="443" t="s">
        <v>1</v>
      </c>
      <c r="D39" s="444"/>
    </row>
    <row r="40" spans="1:4" ht="13.5" thickBot="1">
      <c r="A40" s="9">
        <v>1</v>
      </c>
      <c r="B40" s="102" t="s">
        <v>11</v>
      </c>
      <c r="C40" s="10" t="s">
        <v>1</v>
      </c>
      <c r="D40" s="11" t="s">
        <v>12</v>
      </c>
    </row>
    <row r="41" spans="1:4">
      <c r="A41" s="170" t="s">
        <v>28</v>
      </c>
      <c r="B41" s="103" t="s">
        <v>56</v>
      </c>
      <c r="C41" s="12" t="s">
        <v>1</v>
      </c>
      <c r="D41" s="240">
        <f>D22</f>
        <v>5006.6400000000003</v>
      </c>
    </row>
    <row r="42" spans="1:4">
      <c r="A42" s="170" t="s">
        <v>29</v>
      </c>
      <c r="B42" s="104" t="s">
        <v>92</v>
      </c>
      <c r="C42" s="14" t="s">
        <v>1</v>
      </c>
      <c r="D42" s="241">
        <v>0</v>
      </c>
    </row>
    <row r="43" spans="1:4">
      <c r="A43" s="170" t="s">
        <v>30</v>
      </c>
      <c r="B43" s="104" t="s">
        <v>93</v>
      </c>
      <c r="C43" s="14" t="s">
        <v>1</v>
      </c>
      <c r="D43" s="241">
        <v>0</v>
      </c>
    </row>
    <row r="44" spans="1:4">
      <c r="A44" s="170" t="s">
        <v>31</v>
      </c>
      <c r="B44" s="104" t="s">
        <v>94</v>
      </c>
      <c r="C44" s="16" t="s">
        <v>1</v>
      </c>
      <c r="D44" s="241">
        <v>0</v>
      </c>
    </row>
    <row r="45" spans="1:4">
      <c r="A45" s="170" t="s">
        <v>32</v>
      </c>
      <c r="B45" s="104" t="s">
        <v>95</v>
      </c>
      <c r="C45" s="16" t="s">
        <v>1</v>
      </c>
      <c r="D45" s="241">
        <v>0</v>
      </c>
    </row>
    <row r="46" spans="1:4" ht="13.5" thickBot="1">
      <c r="A46" s="171" t="s">
        <v>55</v>
      </c>
      <c r="B46" s="105" t="s">
        <v>57</v>
      </c>
      <c r="C46" s="17" t="s">
        <v>1</v>
      </c>
      <c r="D46" s="242">
        <v>0</v>
      </c>
    </row>
    <row r="47" spans="1:4" ht="13.5" thickBot="1">
      <c r="A47" s="402" t="s">
        <v>5</v>
      </c>
      <c r="B47" s="403"/>
      <c r="C47" s="404"/>
      <c r="D47" s="50">
        <f>SUM(D41:D46)</f>
        <v>5006.6400000000003</v>
      </c>
    </row>
    <row r="48" spans="1:4" ht="13.5" thickBot="1">
      <c r="B48" s="106" t="s">
        <v>1</v>
      </c>
      <c r="C48" s="19" t="s">
        <v>1</v>
      </c>
      <c r="D48" s="20" t="s">
        <v>1</v>
      </c>
    </row>
    <row r="49" spans="1:4" ht="13.5" thickBot="1">
      <c r="A49" s="406" t="s">
        <v>47</v>
      </c>
      <c r="B49" s="407"/>
      <c r="C49" s="213"/>
      <c r="D49" s="214"/>
    </row>
    <row r="50" spans="1:4" ht="13.5" thickBot="1">
      <c r="A50" s="39" t="s">
        <v>49</v>
      </c>
      <c r="B50" s="408" t="s">
        <v>44</v>
      </c>
      <c r="C50" s="408"/>
      <c r="D50" s="409"/>
    </row>
    <row r="51" spans="1:4">
      <c r="A51" s="172" t="s">
        <v>28</v>
      </c>
      <c r="B51" s="133" t="s">
        <v>142</v>
      </c>
      <c r="C51" s="247">
        <v>8.3299999999999999E-2</v>
      </c>
      <c r="D51" s="59">
        <f>C51*D47</f>
        <v>417.053112</v>
      </c>
    </row>
    <row r="52" spans="1:4" ht="26.25" thickBot="1">
      <c r="A52" s="173" t="s">
        <v>29</v>
      </c>
      <c r="B52" s="134" t="s">
        <v>145</v>
      </c>
      <c r="C52" s="248">
        <v>0.121</v>
      </c>
      <c r="D52" s="61">
        <f>C52*D47</f>
        <v>605.80344000000002</v>
      </c>
    </row>
    <row r="53" spans="1:4" ht="13.5" thickBot="1">
      <c r="A53" s="402" t="s">
        <v>115</v>
      </c>
      <c r="B53" s="404"/>
      <c r="C53" s="249">
        <f>SUM(C51:C52)</f>
        <v>0.20429999999999998</v>
      </c>
      <c r="D53" s="50">
        <f>SUM(D51:D52)</f>
        <v>1022.856552</v>
      </c>
    </row>
    <row r="54" spans="1:4">
      <c r="A54" s="405" t="s">
        <v>149</v>
      </c>
      <c r="B54" s="405"/>
      <c r="C54" s="405"/>
      <c r="D54" s="405"/>
    </row>
    <row r="55" spans="1:4" ht="13.5" thickBot="1">
      <c r="A55" s="168"/>
      <c r="B55" s="107"/>
      <c r="C55" s="23"/>
      <c r="D55" s="23"/>
    </row>
    <row r="56" spans="1:4" ht="13.5" thickBot="1">
      <c r="A56" s="21" t="s">
        <v>50</v>
      </c>
      <c r="B56" s="275" t="s">
        <v>46</v>
      </c>
      <c r="C56" s="24"/>
      <c r="D56" s="11" t="s">
        <v>12</v>
      </c>
    </row>
    <row r="57" spans="1:4">
      <c r="A57" s="174" t="s">
        <v>28</v>
      </c>
      <c r="B57" s="109" t="s">
        <v>59</v>
      </c>
      <c r="C57" s="25"/>
      <c r="D57" s="13">
        <f>$D$47*C57</f>
        <v>0</v>
      </c>
    </row>
    <row r="58" spans="1:4">
      <c r="A58" s="95" t="s">
        <v>29</v>
      </c>
      <c r="B58" s="110" t="s">
        <v>60</v>
      </c>
      <c r="C58" s="26">
        <v>1.4999999999999999E-2</v>
      </c>
      <c r="D58" s="15">
        <f>($D$47*C58)</f>
        <v>75.099599999999995</v>
      </c>
    </row>
    <row r="59" spans="1:4">
      <c r="A59" s="95" t="s">
        <v>30</v>
      </c>
      <c r="B59" s="110" t="s">
        <v>61</v>
      </c>
      <c r="C59" s="26">
        <v>0.01</v>
      </c>
      <c r="D59" s="15">
        <f t="shared" ref="D59:D61" si="0">($D$47*C59)</f>
        <v>50.066400000000002</v>
      </c>
    </row>
    <row r="60" spans="1:4" s="98" customFormat="1">
      <c r="A60" s="95" t="s">
        <v>31</v>
      </c>
      <c r="B60" s="110" t="s">
        <v>62</v>
      </c>
      <c r="C60" s="26">
        <v>2E-3</v>
      </c>
      <c r="D60" s="15">
        <f t="shared" si="0"/>
        <v>10.013280000000002</v>
      </c>
    </row>
    <row r="61" spans="1:4">
      <c r="A61" s="95" t="s">
        <v>32</v>
      </c>
      <c r="B61" s="110" t="s">
        <v>63</v>
      </c>
      <c r="C61" s="26">
        <v>2.5000000000000001E-2</v>
      </c>
      <c r="D61" s="15">
        <f t="shared" si="0"/>
        <v>125.16600000000001</v>
      </c>
    </row>
    <row r="62" spans="1:4">
      <c r="A62" s="175" t="s">
        <v>53</v>
      </c>
      <c r="B62" s="111" t="s">
        <v>64</v>
      </c>
      <c r="C62" s="92">
        <v>0.08</v>
      </c>
      <c r="D62" s="93">
        <f>$D$47*C62</f>
        <v>400.53120000000001</v>
      </c>
    </row>
    <row r="63" spans="1:4">
      <c r="A63" s="243" t="s">
        <v>54</v>
      </c>
      <c r="B63" s="244" t="s">
        <v>65</v>
      </c>
      <c r="C63" s="245">
        <v>0.01</v>
      </c>
      <c r="D63" s="239">
        <f>($D$47*C63)</f>
        <v>50.066400000000002</v>
      </c>
    </row>
    <row r="64" spans="1:4" ht="13.5" thickBot="1">
      <c r="A64" s="176" t="s">
        <v>55</v>
      </c>
      <c r="B64" s="112" t="s">
        <v>66</v>
      </c>
      <c r="C64" s="52">
        <v>6.0000000000000001E-3</v>
      </c>
      <c r="D64" s="15">
        <f>($D$47*C64)</f>
        <v>30.039840000000002</v>
      </c>
    </row>
    <row r="65" spans="1:4" ht="13.5" thickBot="1">
      <c r="A65" s="402" t="s">
        <v>115</v>
      </c>
      <c r="B65" s="404"/>
      <c r="C65" s="53">
        <f>SUM(C57:C64)</f>
        <v>0.14800000000000002</v>
      </c>
      <c r="D65" s="54">
        <f>SUM(D57:D64)</f>
        <v>740.98272000000009</v>
      </c>
    </row>
    <row r="66" spans="1:4">
      <c r="A66" s="415" t="s">
        <v>147</v>
      </c>
      <c r="B66" s="415"/>
      <c r="C66" s="415"/>
      <c r="D66" s="415"/>
    </row>
    <row r="67" spans="1:4">
      <c r="A67" s="416" t="s">
        <v>148</v>
      </c>
      <c r="B67" s="416"/>
      <c r="C67" s="416"/>
      <c r="D67" s="416"/>
    </row>
    <row r="68" spans="1:4" ht="13.5" thickBot="1">
      <c r="B68" s="106"/>
      <c r="C68" s="19"/>
      <c r="D68" s="20"/>
    </row>
    <row r="69" spans="1:4" ht="13.5" thickBot="1">
      <c r="A69" s="21" t="s">
        <v>51</v>
      </c>
      <c r="B69" s="160" t="s">
        <v>48</v>
      </c>
      <c r="C69" s="28" t="s">
        <v>1</v>
      </c>
      <c r="D69" s="29" t="s">
        <v>12</v>
      </c>
    </row>
    <row r="70" spans="1:4">
      <c r="A70" s="177" t="s">
        <v>28</v>
      </c>
      <c r="B70" s="135" t="s">
        <v>140</v>
      </c>
      <c r="C70" s="12" t="s">
        <v>1</v>
      </c>
      <c r="D70" s="240">
        <f>IF(((D27*2*D34)-D47*0.06)&lt;0,0,(D27*2*D34)-D47*0.06)</f>
        <v>0</v>
      </c>
    </row>
    <row r="71" spans="1:4">
      <c r="A71" s="178" t="s">
        <v>29</v>
      </c>
      <c r="B71" s="136" t="s">
        <v>137</v>
      </c>
      <c r="C71" s="30" t="s">
        <v>1</v>
      </c>
      <c r="D71" s="241">
        <f>(D28*D34)-(D28*D34*0.99%)</f>
        <v>738.85222399999998</v>
      </c>
    </row>
    <row r="72" spans="1:4">
      <c r="A72" s="178" t="s">
        <v>30</v>
      </c>
      <c r="B72" s="136" t="s">
        <v>285</v>
      </c>
      <c r="C72" s="30" t="s">
        <v>1</v>
      </c>
      <c r="D72" s="241">
        <f>D29</f>
        <v>0</v>
      </c>
    </row>
    <row r="73" spans="1:4">
      <c r="A73" s="178" t="s">
        <v>31</v>
      </c>
      <c r="B73" s="136" t="s">
        <v>67</v>
      </c>
      <c r="C73" s="30" t="s">
        <v>1</v>
      </c>
      <c r="D73" s="241">
        <f>D30</f>
        <v>0</v>
      </c>
    </row>
    <row r="74" spans="1:4">
      <c r="A74" s="178" t="s">
        <v>32</v>
      </c>
      <c r="B74" s="136" t="s">
        <v>286</v>
      </c>
      <c r="C74" s="30" t="s">
        <v>1</v>
      </c>
      <c r="D74" s="241">
        <f>D31</f>
        <v>10.63</v>
      </c>
    </row>
    <row r="75" spans="1:4">
      <c r="A75" s="178" t="s">
        <v>54</v>
      </c>
      <c r="B75" s="136" t="s">
        <v>158</v>
      </c>
      <c r="C75" s="30" t="s">
        <v>1</v>
      </c>
      <c r="D75" s="241">
        <f>D32</f>
        <v>2</v>
      </c>
    </row>
    <row r="76" spans="1:4" ht="13.5" thickBot="1">
      <c r="A76" s="179" t="s">
        <v>55</v>
      </c>
      <c r="B76" s="137" t="s">
        <v>57</v>
      </c>
      <c r="C76" s="31" t="s">
        <v>1</v>
      </c>
      <c r="D76" s="246">
        <f>D33</f>
        <v>0</v>
      </c>
    </row>
    <row r="77" spans="1:4" ht="13.5" thickBot="1">
      <c r="A77" s="402" t="s">
        <v>115</v>
      </c>
      <c r="B77" s="404"/>
      <c r="C77" s="55" t="s">
        <v>1</v>
      </c>
      <c r="D77" s="56">
        <f>SUM(D70:D76)</f>
        <v>751.48222399999997</v>
      </c>
    </row>
    <row r="78" spans="1:4" ht="13.5" thickBot="1">
      <c r="A78" s="225"/>
      <c r="B78" s="226"/>
      <c r="C78" s="227"/>
      <c r="D78" s="228"/>
    </row>
    <row r="79" spans="1:4" ht="13.5" thickBot="1">
      <c r="A79" s="420" t="s">
        <v>116</v>
      </c>
      <c r="B79" s="421"/>
      <c r="C79" s="421"/>
      <c r="D79" s="423"/>
    </row>
    <row r="80" spans="1:4" ht="13.5" thickBot="1">
      <c r="A80" s="215">
        <v>2</v>
      </c>
      <c r="B80" s="274" t="s">
        <v>45</v>
      </c>
      <c r="C80" s="24" t="s">
        <v>1</v>
      </c>
      <c r="D80" s="11" t="s">
        <v>12</v>
      </c>
    </row>
    <row r="81" spans="1:4">
      <c r="A81" s="180" t="s">
        <v>49</v>
      </c>
      <c r="B81" s="138" t="s">
        <v>68</v>
      </c>
      <c r="C81" s="45"/>
      <c r="D81" s="13">
        <f>D53</f>
        <v>1022.856552</v>
      </c>
    </row>
    <row r="82" spans="1:4">
      <c r="A82" s="180" t="s">
        <v>50</v>
      </c>
      <c r="B82" s="139" t="s">
        <v>69</v>
      </c>
      <c r="C82" s="32"/>
      <c r="D82" s="15">
        <f>D65</f>
        <v>740.98272000000009</v>
      </c>
    </row>
    <row r="83" spans="1:4" ht="13.5" thickBot="1">
      <c r="A83" s="181" t="s">
        <v>51</v>
      </c>
      <c r="B83" s="140" t="s">
        <v>98</v>
      </c>
      <c r="C83" s="44"/>
      <c r="D83" s="18">
        <f>D77</f>
        <v>751.48222399999997</v>
      </c>
    </row>
    <row r="84" spans="1:4" ht="13.5" thickBot="1">
      <c r="A84" s="182"/>
      <c r="B84" s="114" t="s">
        <v>6</v>
      </c>
      <c r="C84" s="58" t="s">
        <v>1</v>
      </c>
      <c r="D84" s="60">
        <f>SUM(D81:D83)</f>
        <v>2515.321496</v>
      </c>
    </row>
    <row r="85" spans="1:4" ht="13.5" thickBot="1">
      <c r="A85" s="168"/>
      <c r="B85" s="115"/>
      <c r="C85" s="33"/>
      <c r="D85" s="34"/>
    </row>
    <row r="86" spans="1:4" ht="13.5" thickBot="1">
      <c r="A86" s="417" t="s">
        <v>144</v>
      </c>
      <c r="B86" s="418"/>
      <c r="C86" s="418"/>
      <c r="D86" s="419"/>
    </row>
    <row r="87" spans="1:4" s="98" customFormat="1" ht="13.5" thickBot="1">
      <c r="A87" s="215">
        <v>3</v>
      </c>
      <c r="B87" s="410" t="s">
        <v>52</v>
      </c>
      <c r="C87" s="410"/>
      <c r="D87" s="411"/>
    </row>
    <row r="88" spans="1:4">
      <c r="A88" s="95" t="s">
        <v>28</v>
      </c>
      <c r="B88" s="271" t="s">
        <v>174</v>
      </c>
      <c r="C88" s="250">
        <f>33/365*0.2</f>
        <v>1.8082191780821918E-2</v>
      </c>
      <c r="D88" s="13">
        <f>C88*D47</f>
        <v>90.53102465753426</v>
      </c>
    </row>
    <row r="89" spans="1:4">
      <c r="A89" s="175" t="s">
        <v>29</v>
      </c>
      <c r="B89" s="141" t="s">
        <v>146</v>
      </c>
      <c r="C89" s="251">
        <f>C88*8%</f>
        <v>1.4465753424657535E-3</v>
      </c>
      <c r="D89" s="93">
        <f>C89*D47</f>
        <v>7.2424819726027403</v>
      </c>
    </row>
    <row r="90" spans="1:4" ht="25.5">
      <c r="A90" s="183" t="s">
        <v>30</v>
      </c>
      <c r="B90" s="132" t="s">
        <v>164</v>
      </c>
      <c r="C90" s="252">
        <v>4.0500000000000001E-2</v>
      </c>
      <c r="D90" s="22">
        <f>C90*D47</f>
        <v>202.76892000000001</v>
      </c>
    </row>
    <row r="91" spans="1:4">
      <c r="A91" s="95" t="s">
        <v>31</v>
      </c>
      <c r="B91" s="142" t="s">
        <v>162</v>
      </c>
      <c r="C91" s="253">
        <v>1.9E-3</v>
      </c>
      <c r="D91" s="15">
        <f>C91*D47</f>
        <v>9.5126160000000013</v>
      </c>
    </row>
    <row r="92" spans="1:4" ht="25.5">
      <c r="A92" s="184" t="s">
        <v>32</v>
      </c>
      <c r="B92" s="142" t="s">
        <v>163</v>
      </c>
      <c r="C92" s="254">
        <v>6.9999999999999999E-4</v>
      </c>
      <c r="D92" s="49">
        <f>C92*D47</f>
        <v>3.504648</v>
      </c>
    </row>
    <row r="93" spans="1:4" ht="26.25" thickBot="1">
      <c r="A93" s="185" t="s">
        <v>53</v>
      </c>
      <c r="B93" s="143" t="s">
        <v>165</v>
      </c>
      <c r="C93" s="255">
        <v>4.4999999999999997E-3</v>
      </c>
      <c r="D93" s="90">
        <f>C93*D47</f>
        <v>22.529879999999999</v>
      </c>
    </row>
    <row r="94" spans="1:4" ht="13.5" thickBot="1">
      <c r="A94" s="186"/>
      <c r="B94" s="116" t="s">
        <v>70</v>
      </c>
      <c r="C94" s="256">
        <f>SUM(C88:C93)</f>
        <v>6.7128767123287678E-2</v>
      </c>
      <c r="D94" s="94">
        <f>SUM(D88:D93)</f>
        <v>336.08957063013696</v>
      </c>
    </row>
    <row r="95" spans="1:4">
      <c r="A95" s="415" t="s">
        <v>150</v>
      </c>
      <c r="B95" s="415"/>
      <c r="C95" s="415"/>
      <c r="D95" s="415"/>
    </row>
    <row r="96" spans="1:4">
      <c r="A96" s="416" t="s">
        <v>151</v>
      </c>
      <c r="B96" s="416"/>
      <c r="C96" s="416"/>
      <c r="D96" s="416"/>
    </row>
    <row r="97" spans="1:4" ht="13.5" thickBot="1">
      <c r="A97" s="187"/>
      <c r="B97" s="216"/>
      <c r="C97" s="217"/>
      <c r="D97" s="218"/>
    </row>
    <row r="98" spans="1:4" ht="13.5" thickBot="1">
      <c r="A98" s="417" t="s">
        <v>91</v>
      </c>
      <c r="B98" s="418"/>
      <c r="C98" s="418"/>
      <c r="D98" s="419"/>
    </row>
    <row r="99" spans="1:4" ht="13.5" thickBot="1">
      <c r="A99" s="35" t="s">
        <v>73</v>
      </c>
      <c r="B99" s="274" t="s">
        <v>104</v>
      </c>
      <c r="C99" s="219" t="s">
        <v>1</v>
      </c>
      <c r="D99" s="220" t="s">
        <v>12</v>
      </c>
    </row>
    <row r="100" spans="1:4" ht="25.5">
      <c r="A100" s="95" t="s">
        <v>28</v>
      </c>
      <c r="B100" s="138" t="s">
        <v>166</v>
      </c>
      <c r="C100" s="257">
        <v>9.4999999999999998E-3</v>
      </c>
      <c r="D100" s="96">
        <f>C100*$D$47</f>
        <v>47.563079999999999</v>
      </c>
    </row>
    <row r="101" spans="1:4">
      <c r="A101" s="95" t="s">
        <v>29</v>
      </c>
      <c r="B101" s="139" t="s">
        <v>167</v>
      </c>
      <c r="C101" s="253">
        <v>4.1700000000000001E-2</v>
      </c>
      <c r="D101" s="188">
        <f t="shared" ref="D101:D105" si="1">C101*$D$47</f>
        <v>208.77688800000001</v>
      </c>
    </row>
    <row r="102" spans="1:4">
      <c r="A102" s="95" t="s">
        <v>30</v>
      </c>
      <c r="B102" s="139" t="s">
        <v>168</v>
      </c>
      <c r="C102" s="258">
        <v>1E-3</v>
      </c>
      <c r="D102" s="188">
        <f t="shared" si="1"/>
        <v>5.0066400000000009</v>
      </c>
    </row>
    <row r="103" spans="1:4">
      <c r="A103" s="95" t="s">
        <v>31</v>
      </c>
      <c r="B103" s="139" t="s">
        <v>169</v>
      </c>
      <c r="C103" s="258">
        <v>6.3E-3</v>
      </c>
      <c r="D103" s="188">
        <f t="shared" si="1"/>
        <v>31.541832000000003</v>
      </c>
    </row>
    <row r="104" spans="1:4" ht="25.5">
      <c r="A104" s="95" t="s">
        <v>32</v>
      </c>
      <c r="B104" s="139" t="s">
        <v>170</v>
      </c>
      <c r="C104" s="258">
        <v>2.0000000000000001E-4</v>
      </c>
      <c r="D104" s="188">
        <f t="shared" si="1"/>
        <v>1.0013280000000002</v>
      </c>
    </row>
    <row r="105" spans="1:4" ht="13.5" thickBot="1">
      <c r="A105" s="189" t="s">
        <v>53</v>
      </c>
      <c r="B105" s="139" t="s">
        <v>96</v>
      </c>
      <c r="C105" s="259">
        <v>0</v>
      </c>
      <c r="D105" s="188">
        <f t="shared" si="1"/>
        <v>0</v>
      </c>
    </row>
    <row r="106" spans="1:4" ht="13.5" thickBot="1">
      <c r="A106" s="182"/>
      <c r="B106" s="144" t="s">
        <v>8</v>
      </c>
      <c r="C106" s="260">
        <f>SUM(C100:C105)</f>
        <v>5.8700000000000002E-2</v>
      </c>
      <c r="D106" s="51">
        <f>SUM(D100:D105)</f>
        <v>293.889768</v>
      </c>
    </row>
    <row r="107" spans="1:4" ht="13.5" thickBot="1">
      <c r="A107" s="190" t="s">
        <v>54</v>
      </c>
      <c r="B107" s="145" t="s">
        <v>117</v>
      </c>
      <c r="C107" s="261">
        <f>C106*C65</f>
        <v>8.6876000000000019E-3</v>
      </c>
      <c r="D107" s="47">
        <f>C107*D47</f>
        <v>43.495685664000014</v>
      </c>
    </row>
    <row r="108" spans="1:4" ht="26.25" thickBot="1">
      <c r="A108" s="191" t="s">
        <v>55</v>
      </c>
      <c r="B108" s="146" t="s">
        <v>118</v>
      </c>
      <c r="C108" s="262">
        <f>C53*C65</f>
        <v>3.02364E-2</v>
      </c>
      <c r="D108" s="91">
        <f>C108*D47</f>
        <v>151.382769696</v>
      </c>
    </row>
    <row r="109" spans="1:4" ht="13.5" thickBot="1">
      <c r="A109" s="192"/>
      <c r="B109" s="147" t="s">
        <v>9</v>
      </c>
      <c r="C109" s="263">
        <f>C106+C108+C107</f>
        <v>9.7624000000000002E-2</v>
      </c>
      <c r="D109" s="57">
        <f>SUM(D106:D108)</f>
        <v>488.76822335999998</v>
      </c>
    </row>
    <row r="110" spans="1:4">
      <c r="A110" s="415" t="s">
        <v>152</v>
      </c>
      <c r="B110" s="415"/>
      <c r="C110" s="415"/>
      <c r="D110" s="415"/>
    </row>
    <row r="111" spans="1:4" ht="13.5" thickBot="1">
      <c r="B111" s="167"/>
      <c r="C111" s="167"/>
      <c r="D111" s="167"/>
    </row>
    <row r="112" spans="1:4" ht="13.5" thickBot="1">
      <c r="A112" s="420" t="s">
        <v>81</v>
      </c>
      <c r="B112" s="421"/>
      <c r="C112" s="421"/>
      <c r="D112" s="422"/>
    </row>
    <row r="113" spans="1:5" ht="13.5" thickBot="1">
      <c r="A113" s="35">
        <v>5</v>
      </c>
      <c r="B113" s="275" t="s">
        <v>72</v>
      </c>
      <c r="C113" s="10" t="s">
        <v>1</v>
      </c>
      <c r="D113" s="11" t="s">
        <v>12</v>
      </c>
    </row>
    <row r="114" spans="1:5">
      <c r="A114" s="95" t="s">
        <v>28</v>
      </c>
      <c r="B114" s="117" t="s">
        <v>74</v>
      </c>
      <c r="C114" s="12" t="s">
        <v>1</v>
      </c>
      <c r="D114" s="13">
        <v>0</v>
      </c>
    </row>
    <row r="115" spans="1:5">
      <c r="A115" s="95" t="s">
        <v>29</v>
      </c>
      <c r="B115" s="118" t="s">
        <v>284</v>
      </c>
      <c r="C115" s="30" t="s">
        <v>1</v>
      </c>
      <c r="D115" s="15">
        <f>UNIFORMES!C86</f>
        <v>1.712962962962963</v>
      </c>
    </row>
    <row r="116" spans="1:5">
      <c r="A116" s="95" t="s">
        <v>30</v>
      </c>
      <c r="B116" s="118" t="s">
        <v>136</v>
      </c>
      <c r="C116" s="30" t="s">
        <v>1</v>
      </c>
      <c r="D116" s="15">
        <v>0</v>
      </c>
    </row>
    <row r="117" spans="1:5" ht="13.5" thickBot="1">
      <c r="A117" s="189" t="s">
        <v>31</v>
      </c>
      <c r="B117" s="119" t="s">
        <v>57</v>
      </c>
      <c r="C117" s="31" t="s">
        <v>1</v>
      </c>
      <c r="D117" s="27">
        <v>0</v>
      </c>
    </row>
    <row r="118" spans="1:5" ht="13.5" thickBot="1">
      <c r="A118" s="182"/>
      <c r="B118" s="120" t="s">
        <v>7</v>
      </c>
      <c r="C118" s="55" t="s">
        <v>1</v>
      </c>
      <c r="D118" s="56">
        <f>SUM(D114:D117)</f>
        <v>1.712962962962963</v>
      </c>
    </row>
    <row r="119" spans="1:5" ht="13.5" thickBot="1">
      <c r="B119" s="106" t="s">
        <v>1</v>
      </c>
      <c r="C119" s="19" t="s">
        <v>1</v>
      </c>
      <c r="D119" s="20" t="s">
        <v>1</v>
      </c>
    </row>
    <row r="120" spans="1:5" ht="13.5" thickBot="1">
      <c r="A120" s="420" t="s">
        <v>75</v>
      </c>
      <c r="B120" s="421"/>
      <c r="C120" s="421"/>
      <c r="D120" s="422"/>
    </row>
    <row r="121" spans="1:5" ht="13.5" thickBot="1">
      <c r="A121" s="21">
        <v>6</v>
      </c>
      <c r="B121" s="36" t="s">
        <v>112</v>
      </c>
      <c r="C121" s="21" t="s">
        <v>1</v>
      </c>
      <c r="D121" s="21"/>
    </row>
    <row r="122" spans="1:5">
      <c r="A122" s="193" t="s">
        <v>28</v>
      </c>
      <c r="B122" s="121" t="s">
        <v>76</v>
      </c>
      <c r="C122" s="268">
        <f>'ASS SENIOR '!C122</f>
        <v>0.03</v>
      </c>
      <c r="D122" s="15">
        <f>D145*C122</f>
        <v>250.45596758859301</v>
      </c>
    </row>
    <row r="123" spans="1:5">
      <c r="A123" s="194"/>
      <c r="B123" s="122" t="s">
        <v>103</v>
      </c>
      <c r="C123" s="269"/>
      <c r="D123" s="37">
        <f>D145+D122</f>
        <v>8598.9882205416943</v>
      </c>
    </row>
    <row r="124" spans="1:5">
      <c r="A124" s="194" t="s">
        <v>29</v>
      </c>
      <c r="B124" s="123" t="s">
        <v>77</v>
      </c>
      <c r="C124" s="268">
        <f>'ASS SENIOR '!C124</f>
        <v>0.03</v>
      </c>
      <c r="D124" s="15">
        <f>C124*D123</f>
        <v>257.96964661625083</v>
      </c>
    </row>
    <row r="125" spans="1:5">
      <c r="A125" s="194"/>
      <c r="B125" s="123"/>
      <c r="C125" s="26"/>
      <c r="D125" s="37">
        <f>D123+D124</f>
        <v>8856.9578671579457</v>
      </c>
    </row>
    <row r="126" spans="1:5">
      <c r="A126" s="194" t="s">
        <v>30</v>
      </c>
      <c r="B126" s="124" t="s">
        <v>33</v>
      </c>
      <c r="C126" s="270">
        <f>C133+C129+C128+C130</f>
        <v>0.13150000000000001</v>
      </c>
      <c r="D126" s="15">
        <f>D146-D122-D124</f>
        <v>1341.0362228339322</v>
      </c>
      <c r="E126" s="279"/>
    </row>
    <row r="127" spans="1:5">
      <c r="A127" s="194" t="s">
        <v>88</v>
      </c>
      <c r="B127" s="123" t="s">
        <v>78</v>
      </c>
      <c r="C127" s="268">
        <f>C129+C128+C130</f>
        <v>8.1499999999999989E-2</v>
      </c>
      <c r="D127" s="37">
        <f>D126/C126*C127</f>
        <v>831.13651833433812</v>
      </c>
    </row>
    <row r="128" spans="1:5">
      <c r="A128" s="194"/>
      <c r="B128" s="123" t="s">
        <v>99</v>
      </c>
      <c r="C128" s="268">
        <v>6.4999999999999997E-3</v>
      </c>
      <c r="D128" s="15">
        <f>D126/C126*C128</f>
        <v>66.286961584947221</v>
      </c>
    </row>
    <row r="129" spans="1:4">
      <c r="A129" s="194"/>
      <c r="B129" s="123" t="s">
        <v>100</v>
      </c>
      <c r="C129" s="268">
        <v>0.03</v>
      </c>
      <c r="D129" s="15">
        <f>D126/C126*C129</f>
        <v>305.93982269975641</v>
      </c>
    </row>
    <row r="130" spans="1:4">
      <c r="A130" s="194"/>
      <c r="B130" s="123" t="s">
        <v>180</v>
      </c>
      <c r="C130" s="268">
        <v>4.4999999999999998E-2</v>
      </c>
      <c r="D130" s="15">
        <f>D126/C126*C130</f>
        <v>458.90973404963461</v>
      </c>
    </row>
    <row r="131" spans="1:4">
      <c r="A131" s="194"/>
      <c r="B131" s="123" t="s">
        <v>101</v>
      </c>
      <c r="C131" s="268">
        <v>0</v>
      </c>
      <c r="D131" s="15">
        <v>0</v>
      </c>
    </row>
    <row r="132" spans="1:4">
      <c r="A132" s="194" t="s">
        <v>89</v>
      </c>
      <c r="B132" s="124" t="s">
        <v>79</v>
      </c>
      <c r="C132" s="270">
        <f>C134+C133</f>
        <v>0.05</v>
      </c>
      <c r="D132" s="37">
        <f>D126/C126*C132</f>
        <v>509.89970449959401</v>
      </c>
    </row>
    <row r="133" spans="1:4">
      <c r="A133" s="194"/>
      <c r="B133" s="123" t="s">
        <v>102</v>
      </c>
      <c r="C133" s="268">
        <v>0.05</v>
      </c>
      <c r="D133" s="15">
        <f>D126/C126*C132</f>
        <v>509.89970449959401</v>
      </c>
    </row>
    <row r="134" spans="1:4" ht="13.5" thickBot="1">
      <c r="A134" s="195"/>
      <c r="B134" s="105" t="s">
        <v>101</v>
      </c>
      <c r="C134" s="268">
        <v>0</v>
      </c>
      <c r="D134" s="18">
        <v>0</v>
      </c>
    </row>
    <row r="135" spans="1:4" ht="13.5" thickBot="1">
      <c r="A135" s="182"/>
      <c r="B135" s="114" t="s">
        <v>7</v>
      </c>
      <c r="C135" s="58" t="s">
        <v>1</v>
      </c>
      <c r="D135" s="50">
        <f>D122+D124+D126</f>
        <v>1849.4618370387761</v>
      </c>
    </row>
    <row r="136" spans="1:4" ht="13.5" thickBot="1">
      <c r="A136" s="225"/>
      <c r="B136" s="226"/>
      <c r="C136" s="227"/>
      <c r="D136" s="228"/>
    </row>
    <row r="137" spans="1:4" ht="13.5" thickBot="1">
      <c r="A137" s="224" t="s">
        <v>105</v>
      </c>
      <c r="B137" s="221" t="s">
        <v>106</v>
      </c>
      <c r="C137" s="222" t="s">
        <v>1</v>
      </c>
      <c r="D137" s="223"/>
    </row>
    <row r="138" spans="1:4" ht="13.5" thickBot="1">
      <c r="A138" s="225"/>
      <c r="B138" s="226"/>
      <c r="C138" s="227"/>
      <c r="D138" s="228"/>
    </row>
    <row r="139" spans="1:4" ht="13.5" thickBot="1">
      <c r="A139" s="21">
        <v>1</v>
      </c>
      <c r="B139" s="274" t="s">
        <v>86</v>
      </c>
      <c r="C139" s="24" t="s">
        <v>1</v>
      </c>
      <c r="D139" s="11" t="s">
        <v>12</v>
      </c>
    </row>
    <row r="140" spans="1:4">
      <c r="A140" s="196" t="s">
        <v>28</v>
      </c>
      <c r="B140" s="110" t="s">
        <v>85</v>
      </c>
      <c r="C140" s="123"/>
      <c r="D140" s="197">
        <f>D47</f>
        <v>5006.6400000000003</v>
      </c>
    </row>
    <row r="141" spans="1:4">
      <c r="A141" s="95" t="s">
        <v>29</v>
      </c>
      <c r="B141" s="110" t="s">
        <v>84</v>
      </c>
      <c r="C141" s="123"/>
      <c r="D141" s="197">
        <f>D84</f>
        <v>2515.321496</v>
      </c>
    </row>
    <row r="142" spans="1:4">
      <c r="A142" s="95" t="s">
        <v>30</v>
      </c>
      <c r="B142" s="110" t="s">
        <v>83</v>
      </c>
      <c r="C142" s="123"/>
      <c r="D142" s="197">
        <f>D94</f>
        <v>336.08957063013696</v>
      </c>
    </row>
    <row r="143" spans="1:4">
      <c r="A143" s="95" t="s">
        <v>31</v>
      </c>
      <c r="B143" s="110" t="s">
        <v>82</v>
      </c>
      <c r="C143" s="123"/>
      <c r="D143" s="197">
        <f>D109</f>
        <v>488.76822335999998</v>
      </c>
    </row>
    <row r="144" spans="1:4" ht="13.5" thickBot="1">
      <c r="A144" s="176" t="s">
        <v>32</v>
      </c>
      <c r="B144" s="112" t="s">
        <v>80</v>
      </c>
      <c r="C144" s="105"/>
      <c r="D144" s="198">
        <f>D118</f>
        <v>1.712962962962963</v>
      </c>
    </row>
    <row r="145" spans="1:4" ht="16.5" thickBot="1">
      <c r="A145" s="199"/>
      <c r="B145" s="125" t="s">
        <v>114</v>
      </c>
      <c r="C145" s="200"/>
      <c r="D145" s="201">
        <f>SUM(D140:D144)</f>
        <v>8348.5322529531004</v>
      </c>
    </row>
    <row r="146" spans="1:4" ht="13.5" thickBot="1">
      <c r="A146" s="202" t="s">
        <v>53</v>
      </c>
      <c r="B146" s="126" t="s">
        <v>87</v>
      </c>
      <c r="C146" s="203"/>
      <c r="D146" s="204">
        <f>D147-D145</f>
        <v>1849.4618370387761</v>
      </c>
    </row>
    <row r="147" spans="1:4" ht="16.5" thickBot="1">
      <c r="A147" s="402" t="s">
        <v>110</v>
      </c>
      <c r="B147" s="403"/>
      <c r="C147" s="404"/>
      <c r="D147" s="205">
        <f>D125/(100%-C126)</f>
        <v>10197.994089991877</v>
      </c>
    </row>
    <row r="148" spans="1:4" ht="13.5" thickBot="1">
      <c r="B148" s="127"/>
      <c r="C148" s="127"/>
      <c r="D148" s="127"/>
    </row>
    <row r="149" spans="1:4" ht="13.5" thickBot="1">
      <c r="A149" s="229" t="s">
        <v>107</v>
      </c>
      <c r="B149" s="230" t="s">
        <v>173</v>
      </c>
      <c r="C149" s="48" t="s">
        <v>1</v>
      </c>
      <c r="D149" s="38"/>
    </row>
    <row r="150" spans="1:4" ht="13.5" thickBot="1">
      <c r="A150" s="225"/>
      <c r="B150" s="226"/>
      <c r="C150" s="227"/>
      <c r="D150" s="228"/>
    </row>
    <row r="151" spans="1:4" ht="13.5" thickBot="1">
      <c r="A151" s="39" t="s">
        <v>108</v>
      </c>
      <c r="B151" s="128" t="s">
        <v>109</v>
      </c>
      <c r="C151" s="40" t="s">
        <v>1</v>
      </c>
      <c r="D151" s="41" t="s">
        <v>12</v>
      </c>
    </row>
    <row r="152" spans="1:4">
      <c r="A152" s="206" t="s">
        <v>28</v>
      </c>
      <c r="B152" s="129" t="s">
        <v>58</v>
      </c>
      <c r="C152" s="264">
        <f>C51</f>
        <v>8.3299999999999999E-2</v>
      </c>
      <c r="D152" s="42">
        <f>C152*D47</f>
        <v>417.053112</v>
      </c>
    </row>
    <row r="153" spans="1:4">
      <c r="A153" s="207" t="s">
        <v>29</v>
      </c>
      <c r="B153" s="130" t="s">
        <v>143</v>
      </c>
      <c r="C153" s="265">
        <f>C52</f>
        <v>0.121</v>
      </c>
      <c r="D153" s="99">
        <f>C153*D47</f>
        <v>605.80344000000002</v>
      </c>
    </row>
    <row r="154" spans="1:4">
      <c r="A154" s="208" t="s">
        <v>30</v>
      </c>
      <c r="B154" s="166" t="s">
        <v>71</v>
      </c>
      <c r="C154" s="266">
        <v>4.4999999999999998E-2</v>
      </c>
      <c r="D154" s="99">
        <f>C154*D47</f>
        <v>225.2988</v>
      </c>
    </row>
    <row r="155" spans="1:4" ht="13.5" thickBot="1">
      <c r="A155" s="209" t="s">
        <v>31</v>
      </c>
      <c r="B155" s="131" t="s">
        <v>141</v>
      </c>
      <c r="C155" s="267">
        <f>C108</f>
        <v>3.02364E-2</v>
      </c>
      <c r="D155" s="99">
        <f>C155*D47</f>
        <v>151.382769696</v>
      </c>
    </row>
    <row r="156" spans="1:4" ht="16.5" thickBot="1">
      <c r="A156" s="413" t="s">
        <v>16</v>
      </c>
      <c r="B156" s="414"/>
      <c r="C156" s="89">
        <f>SUM(C152:C155)</f>
        <v>0.27953639999999996</v>
      </c>
      <c r="D156" s="46">
        <f>SUM(D152:D155)</f>
        <v>1399.538121696</v>
      </c>
    </row>
    <row r="157" spans="1:4">
      <c r="A157" s="401" t="s">
        <v>172</v>
      </c>
      <c r="B157" s="401"/>
      <c r="C157" s="401"/>
      <c r="D157" s="401"/>
    </row>
    <row r="159" spans="1:4">
      <c r="A159" s="412" t="s">
        <v>171</v>
      </c>
      <c r="B159" s="412"/>
      <c r="C159" s="412"/>
      <c r="D159" s="412"/>
    </row>
    <row r="160" spans="1:4">
      <c r="A160" s="412" t="s">
        <v>153</v>
      </c>
      <c r="B160" s="412"/>
      <c r="C160" s="412"/>
      <c r="D160" s="412"/>
    </row>
  </sheetData>
  <mergeCells count="56">
    <mergeCell ref="A160:D160"/>
    <mergeCell ref="A112:D112"/>
    <mergeCell ref="A120:D120"/>
    <mergeCell ref="A147:C147"/>
    <mergeCell ref="A156:B156"/>
    <mergeCell ref="A157:D157"/>
    <mergeCell ref="A159:D159"/>
    <mergeCell ref="A110:D110"/>
    <mergeCell ref="A54:D54"/>
    <mergeCell ref="A65:B65"/>
    <mergeCell ref="A66:D66"/>
    <mergeCell ref="A67:D67"/>
    <mergeCell ref="A77:B77"/>
    <mergeCell ref="A79:B79"/>
    <mergeCell ref="C79:D79"/>
    <mergeCell ref="A86:D86"/>
    <mergeCell ref="B87:D87"/>
    <mergeCell ref="A95:D95"/>
    <mergeCell ref="A96:D96"/>
    <mergeCell ref="A98:D98"/>
    <mergeCell ref="A53:B53"/>
    <mergeCell ref="A30:C30"/>
    <mergeCell ref="A31:C31"/>
    <mergeCell ref="A32:C32"/>
    <mergeCell ref="A33:C33"/>
    <mergeCell ref="A34:C34"/>
    <mergeCell ref="B36:D36"/>
    <mergeCell ref="A39:B39"/>
    <mergeCell ref="C39:D39"/>
    <mergeCell ref="A47:C47"/>
    <mergeCell ref="A49:B49"/>
    <mergeCell ref="B50:D50"/>
    <mergeCell ref="A29:C29"/>
    <mergeCell ref="A16:B16"/>
    <mergeCell ref="A17:B17"/>
    <mergeCell ref="A19:D19"/>
    <mergeCell ref="A20:C20"/>
    <mergeCell ref="A21:C21"/>
    <mergeCell ref="A22:C22"/>
    <mergeCell ref="A23:C23"/>
    <mergeCell ref="A24:C24"/>
    <mergeCell ref="A26:D26"/>
    <mergeCell ref="A27:C27"/>
    <mergeCell ref="A28:C28"/>
    <mergeCell ref="A15:D15"/>
    <mergeCell ref="A1:D1"/>
    <mergeCell ref="A2:D2"/>
    <mergeCell ref="A3:D3"/>
    <mergeCell ref="A5:C5"/>
    <mergeCell ref="A6:C6"/>
    <mergeCell ref="A7:C7"/>
    <mergeCell ref="A9:D9"/>
    <mergeCell ref="A10:C10"/>
    <mergeCell ref="A11:C11"/>
    <mergeCell ref="A12:C12"/>
    <mergeCell ref="A13:C13"/>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C16" zoomScale="85" zoomScaleNormal="85" workbookViewId="0">
      <selection activeCell="D29" sqref="D29"/>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11" style="43" bestFit="1" customWidth="1"/>
    <col min="6" max="16384" width="8.7109375" style="43"/>
  </cols>
  <sheetData>
    <row r="1" spans="1:11">
      <c r="A1" s="424" t="s">
        <v>0</v>
      </c>
      <c r="B1" s="424"/>
      <c r="C1" s="424"/>
      <c r="D1" s="424"/>
    </row>
    <row r="2" spans="1:11">
      <c r="A2" s="424" t="s">
        <v>10</v>
      </c>
      <c r="B2" s="424"/>
      <c r="C2" s="424"/>
      <c r="D2" s="424"/>
    </row>
    <row r="3" spans="1:11">
      <c r="A3" s="424" t="s">
        <v>299</v>
      </c>
      <c r="B3" s="424"/>
      <c r="C3" s="424"/>
      <c r="D3" s="424"/>
    </row>
    <row r="4" spans="1:11" ht="13.5" thickBot="1">
      <c r="B4" s="1" t="s">
        <v>1</v>
      </c>
      <c r="C4" s="2" t="s">
        <v>1</v>
      </c>
      <c r="D4" s="2" t="s">
        <v>1</v>
      </c>
    </row>
    <row r="5" spans="1:11" ht="14.25" thickTop="1">
      <c r="A5" s="425" t="s">
        <v>17</v>
      </c>
      <c r="B5" s="426"/>
      <c r="C5" s="427"/>
      <c r="D5" s="276" t="s">
        <v>175</v>
      </c>
      <c r="E5" s="276"/>
      <c r="F5" s="276"/>
      <c r="G5" s="276"/>
      <c r="H5" s="276"/>
      <c r="I5" s="276"/>
      <c r="J5" s="276"/>
      <c r="K5" s="276"/>
    </row>
    <row r="6" spans="1:11">
      <c r="A6" s="398" t="s">
        <v>119</v>
      </c>
      <c r="B6" s="399"/>
      <c r="C6" s="428"/>
      <c r="D6" s="277">
        <v>44075</v>
      </c>
    </row>
    <row r="7" spans="1:11" ht="13.5" thickBot="1">
      <c r="A7" s="429" t="s">
        <v>18</v>
      </c>
      <c r="B7" s="430"/>
      <c r="C7" s="431"/>
      <c r="D7" s="231" t="s">
        <v>176</v>
      </c>
    </row>
    <row r="8" spans="1:11" ht="14.25" thickTop="1" thickBot="1">
      <c r="B8" s="100"/>
      <c r="C8" s="3"/>
      <c r="D8" s="4"/>
    </row>
    <row r="9" spans="1:11" ht="14.25" thickTop="1" thickBot="1">
      <c r="A9" s="432" t="s">
        <v>34</v>
      </c>
      <c r="B9" s="433"/>
      <c r="C9" s="433"/>
      <c r="D9" s="434"/>
    </row>
    <row r="10" spans="1:11" ht="13.5" thickTop="1">
      <c r="A10" s="435" t="s">
        <v>36</v>
      </c>
      <c r="B10" s="436"/>
      <c r="C10" s="437"/>
      <c r="D10" s="232" t="s">
        <v>177</v>
      </c>
    </row>
    <row r="11" spans="1:11">
      <c r="A11" s="398" t="s">
        <v>19</v>
      </c>
      <c r="B11" s="399"/>
      <c r="C11" s="428"/>
      <c r="D11" s="161" t="s">
        <v>43</v>
      </c>
    </row>
    <row r="12" spans="1:11">
      <c r="A12" s="398" t="s">
        <v>35</v>
      </c>
      <c r="B12" s="399"/>
      <c r="C12" s="428"/>
      <c r="D12" s="232">
        <v>2020</v>
      </c>
    </row>
    <row r="13" spans="1:11" ht="13.5" thickBot="1">
      <c r="A13" s="429" t="s">
        <v>20</v>
      </c>
      <c r="B13" s="430"/>
      <c r="C13" s="431"/>
      <c r="D13" s="162">
        <v>12</v>
      </c>
    </row>
    <row r="14" spans="1:11" ht="14.25" thickTop="1" thickBot="1">
      <c r="B14" s="100"/>
      <c r="C14" s="3"/>
      <c r="D14" s="3"/>
    </row>
    <row r="15" spans="1:11" ht="14.25" thickTop="1" thickBot="1">
      <c r="A15" s="438" t="s">
        <v>21</v>
      </c>
      <c r="B15" s="439"/>
      <c r="C15" s="439"/>
      <c r="D15" s="440"/>
    </row>
    <row r="16" spans="1:11" ht="15" customHeight="1" thickTop="1" thickBot="1">
      <c r="A16" s="441" t="s">
        <v>22</v>
      </c>
      <c r="B16" s="441"/>
      <c r="C16" s="272" t="s">
        <v>23</v>
      </c>
      <c r="D16" s="5" t="s">
        <v>24</v>
      </c>
    </row>
    <row r="17" spans="1:4" ht="14.25" customHeight="1" thickTop="1" thickBot="1">
      <c r="A17" s="442" t="s">
        <v>290</v>
      </c>
      <c r="B17" s="442"/>
      <c r="C17" s="273" t="s">
        <v>120</v>
      </c>
      <c r="D17" s="163">
        <v>9</v>
      </c>
    </row>
    <row r="18" spans="1:4" ht="14.25" thickTop="1" thickBot="1">
      <c r="A18" s="168"/>
      <c r="B18" s="101"/>
      <c r="C18" s="6"/>
      <c r="D18" s="6"/>
    </row>
    <row r="19" spans="1:4" ht="14.25" customHeight="1" thickTop="1" thickBot="1">
      <c r="A19" s="432" t="s">
        <v>38</v>
      </c>
      <c r="B19" s="433"/>
      <c r="C19" s="433"/>
      <c r="D19" s="434"/>
    </row>
    <row r="20" spans="1:4" ht="13.5" customHeight="1" thickTop="1">
      <c r="A20" s="425" t="s">
        <v>90</v>
      </c>
      <c r="B20" s="426"/>
      <c r="C20" s="427"/>
      <c r="D20" s="164" t="str">
        <f>A17</f>
        <v>TECNICO SECRETARIADO</v>
      </c>
    </row>
    <row r="21" spans="1:4" ht="13.5" customHeight="1">
      <c r="A21" s="398" t="s">
        <v>40</v>
      </c>
      <c r="B21" s="399"/>
      <c r="C21" s="428"/>
      <c r="D21" s="278" t="s">
        <v>184</v>
      </c>
    </row>
    <row r="22" spans="1:4" ht="12.75" customHeight="1">
      <c r="A22" s="398" t="s">
        <v>39</v>
      </c>
      <c r="B22" s="399"/>
      <c r="C22" s="428"/>
      <c r="D22" s="233">
        <v>2220</v>
      </c>
    </row>
    <row r="23" spans="1:4" ht="12.75" customHeight="1">
      <c r="A23" s="398" t="s">
        <v>41</v>
      </c>
      <c r="B23" s="399"/>
      <c r="C23" s="428"/>
      <c r="D23" s="165" t="str">
        <f>A17</f>
        <v>TECNICO SECRETARIADO</v>
      </c>
    </row>
    <row r="24" spans="1:4" ht="13.5" customHeight="1" thickBot="1">
      <c r="A24" s="429" t="s">
        <v>42</v>
      </c>
      <c r="B24" s="430"/>
      <c r="C24" s="431"/>
      <c r="D24" s="234">
        <v>43831</v>
      </c>
    </row>
    <row r="25" spans="1:4" ht="14.25" thickTop="1" thickBot="1">
      <c r="B25" s="100"/>
      <c r="C25" s="3"/>
      <c r="D25" s="3"/>
    </row>
    <row r="26" spans="1:4" ht="14.25" customHeight="1" thickTop="1" thickBot="1">
      <c r="A26" s="432" t="s">
        <v>37</v>
      </c>
      <c r="B26" s="433"/>
      <c r="C26" s="433"/>
      <c r="D26" s="434"/>
    </row>
    <row r="27" spans="1:4" ht="13.5" customHeight="1" thickTop="1">
      <c r="A27" s="425" t="s">
        <v>13</v>
      </c>
      <c r="B27" s="426"/>
      <c r="C27" s="449"/>
      <c r="D27" s="235">
        <v>5.5</v>
      </c>
    </row>
    <row r="28" spans="1:4" ht="12.75" customHeight="1">
      <c r="A28" s="398" t="s">
        <v>15</v>
      </c>
      <c r="B28" s="399"/>
      <c r="C28" s="400"/>
      <c r="D28" s="236">
        <v>33.92</v>
      </c>
    </row>
    <row r="29" spans="1:4" ht="12.75" customHeight="1">
      <c r="A29" s="398" t="s">
        <v>14</v>
      </c>
      <c r="B29" s="399"/>
      <c r="C29" s="400"/>
      <c r="D29" s="236"/>
    </row>
    <row r="30" spans="1:4" ht="12.75" customHeight="1">
      <c r="A30" s="398" t="s">
        <v>113</v>
      </c>
      <c r="B30" s="399"/>
      <c r="C30" s="400"/>
      <c r="D30" s="237">
        <v>0</v>
      </c>
    </row>
    <row r="31" spans="1:4" ht="12.75" customHeight="1">
      <c r="A31" s="398" t="s">
        <v>26</v>
      </c>
      <c r="B31" s="399"/>
      <c r="C31" s="400"/>
      <c r="D31" s="236">
        <v>10.63</v>
      </c>
    </row>
    <row r="32" spans="1:4" ht="12.75" customHeight="1">
      <c r="A32" s="398" t="s">
        <v>159</v>
      </c>
      <c r="B32" s="399"/>
      <c r="C32" s="400"/>
      <c r="D32" s="237">
        <v>2</v>
      </c>
    </row>
    <row r="33" spans="1:4" ht="12.75" customHeight="1">
      <c r="A33" s="450" t="s">
        <v>157</v>
      </c>
      <c r="B33" s="451"/>
      <c r="C33" s="452"/>
      <c r="D33" s="237">
        <v>0</v>
      </c>
    </row>
    <row r="34" spans="1:4" ht="13.5" customHeight="1" thickBot="1">
      <c r="A34" s="429" t="s">
        <v>25</v>
      </c>
      <c r="B34" s="430"/>
      <c r="C34" s="448"/>
      <c r="D34" s="238">
        <v>22</v>
      </c>
    </row>
    <row r="35" spans="1:4" ht="14.25" thickTop="1" thickBot="1">
      <c r="A35" s="3"/>
      <c r="B35" s="100"/>
      <c r="C35" s="3"/>
      <c r="D35" s="7"/>
    </row>
    <row r="36" spans="1:4" ht="13.5" thickBot="1">
      <c r="A36" s="8" t="s">
        <v>97</v>
      </c>
      <c r="B36" s="445" t="s">
        <v>111</v>
      </c>
      <c r="C36" s="446"/>
      <c r="D36" s="447"/>
    </row>
    <row r="37" spans="1:4" ht="13.5" thickBot="1">
      <c r="B37" s="100"/>
      <c r="C37" s="3"/>
      <c r="D37" s="3"/>
    </row>
    <row r="38" spans="1:4" ht="39" thickBot="1">
      <c r="A38" s="169"/>
      <c r="B38" s="211" t="s">
        <v>2</v>
      </c>
      <c r="C38" s="212" t="s">
        <v>3</v>
      </c>
      <c r="D38" s="212" t="str">
        <f>A17</f>
        <v>TECNICO SECRETARIADO</v>
      </c>
    </row>
    <row r="39" spans="1:4" ht="13.5" thickBot="1">
      <c r="A39" s="420" t="s">
        <v>4</v>
      </c>
      <c r="B39" s="421"/>
      <c r="C39" s="443" t="s">
        <v>1</v>
      </c>
      <c r="D39" s="444"/>
    </row>
    <row r="40" spans="1:4" ht="13.5" thickBot="1">
      <c r="A40" s="9">
        <v>1</v>
      </c>
      <c r="B40" s="102" t="s">
        <v>11</v>
      </c>
      <c r="C40" s="10" t="s">
        <v>1</v>
      </c>
      <c r="D40" s="11" t="s">
        <v>12</v>
      </c>
    </row>
    <row r="41" spans="1:4">
      <c r="A41" s="170" t="s">
        <v>28</v>
      </c>
      <c r="B41" s="103" t="s">
        <v>56</v>
      </c>
      <c r="C41" s="12" t="s">
        <v>1</v>
      </c>
      <c r="D41" s="240">
        <f>D22</f>
        <v>2220</v>
      </c>
    </row>
    <row r="42" spans="1:4">
      <c r="A42" s="170" t="s">
        <v>29</v>
      </c>
      <c r="B42" s="104" t="s">
        <v>92</v>
      </c>
      <c r="C42" s="14" t="s">
        <v>1</v>
      </c>
      <c r="D42" s="241">
        <v>0</v>
      </c>
    </row>
    <row r="43" spans="1:4">
      <c r="A43" s="170" t="s">
        <v>30</v>
      </c>
      <c r="B43" s="104" t="s">
        <v>93</v>
      </c>
      <c r="C43" s="14" t="s">
        <v>1</v>
      </c>
      <c r="D43" s="241">
        <v>0</v>
      </c>
    </row>
    <row r="44" spans="1:4">
      <c r="A44" s="170" t="s">
        <v>31</v>
      </c>
      <c r="B44" s="104" t="s">
        <v>94</v>
      </c>
      <c r="C44" s="16" t="s">
        <v>1</v>
      </c>
      <c r="D44" s="241">
        <v>0</v>
      </c>
    </row>
    <row r="45" spans="1:4">
      <c r="A45" s="170" t="s">
        <v>32</v>
      </c>
      <c r="B45" s="104" t="s">
        <v>95</v>
      </c>
      <c r="C45" s="16" t="s">
        <v>1</v>
      </c>
      <c r="D45" s="241">
        <v>0</v>
      </c>
    </row>
    <row r="46" spans="1:4" ht="13.5" thickBot="1">
      <c r="A46" s="171" t="s">
        <v>55</v>
      </c>
      <c r="B46" s="105" t="s">
        <v>57</v>
      </c>
      <c r="C46" s="17" t="s">
        <v>1</v>
      </c>
      <c r="D46" s="242">
        <v>0</v>
      </c>
    </row>
    <row r="47" spans="1:4" ht="13.5" thickBot="1">
      <c r="A47" s="402" t="s">
        <v>5</v>
      </c>
      <c r="B47" s="403"/>
      <c r="C47" s="404"/>
      <c r="D47" s="50">
        <f>SUM(D41:D46)</f>
        <v>2220</v>
      </c>
    </row>
    <row r="48" spans="1:4" ht="13.5" thickBot="1">
      <c r="B48" s="106" t="s">
        <v>1</v>
      </c>
      <c r="C48" s="19" t="s">
        <v>1</v>
      </c>
      <c r="D48" s="20" t="s">
        <v>1</v>
      </c>
    </row>
    <row r="49" spans="1:4" ht="13.5" thickBot="1">
      <c r="A49" s="406" t="s">
        <v>47</v>
      </c>
      <c r="B49" s="407"/>
      <c r="C49" s="213"/>
      <c r="D49" s="214"/>
    </row>
    <row r="50" spans="1:4" ht="13.5" thickBot="1">
      <c r="A50" s="39" t="s">
        <v>49</v>
      </c>
      <c r="B50" s="408" t="s">
        <v>44</v>
      </c>
      <c r="C50" s="408"/>
      <c r="D50" s="409"/>
    </row>
    <row r="51" spans="1:4">
      <c r="A51" s="172" t="s">
        <v>28</v>
      </c>
      <c r="B51" s="133" t="s">
        <v>142</v>
      </c>
      <c r="C51" s="247">
        <v>8.3299999999999999E-2</v>
      </c>
      <c r="D51" s="59">
        <f>C51*D47</f>
        <v>184.92599999999999</v>
      </c>
    </row>
    <row r="52" spans="1:4" ht="26.25" thickBot="1">
      <c r="A52" s="173" t="s">
        <v>29</v>
      </c>
      <c r="B52" s="134" t="s">
        <v>145</v>
      </c>
      <c r="C52" s="248">
        <v>0.121</v>
      </c>
      <c r="D52" s="61">
        <f>C52*D47</f>
        <v>268.62</v>
      </c>
    </row>
    <row r="53" spans="1:4" ht="13.5" thickBot="1">
      <c r="A53" s="402" t="s">
        <v>115</v>
      </c>
      <c r="B53" s="404"/>
      <c r="C53" s="249">
        <f>SUM(C51:C52)</f>
        <v>0.20429999999999998</v>
      </c>
      <c r="D53" s="50">
        <f>SUM(D51:D52)</f>
        <v>453.54599999999999</v>
      </c>
    </row>
    <row r="54" spans="1:4">
      <c r="A54" s="405" t="s">
        <v>149</v>
      </c>
      <c r="B54" s="405"/>
      <c r="C54" s="405"/>
      <c r="D54" s="405"/>
    </row>
    <row r="55" spans="1:4" ht="13.5" thickBot="1">
      <c r="A55" s="168"/>
      <c r="B55" s="107"/>
      <c r="C55" s="23"/>
      <c r="D55" s="23"/>
    </row>
    <row r="56" spans="1:4" ht="13.5" thickBot="1">
      <c r="A56" s="21" t="s">
        <v>50</v>
      </c>
      <c r="B56" s="275" t="s">
        <v>46</v>
      </c>
      <c r="C56" s="24"/>
      <c r="D56" s="11" t="s">
        <v>12</v>
      </c>
    </row>
    <row r="57" spans="1:4">
      <c r="A57" s="174" t="s">
        <v>28</v>
      </c>
      <c r="B57" s="109" t="s">
        <v>59</v>
      </c>
      <c r="C57" s="25"/>
      <c r="D57" s="13">
        <f>$D$47*C57</f>
        <v>0</v>
      </c>
    </row>
    <row r="58" spans="1:4">
      <c r="A58" s="95" t="s">
        <v>29</v>
      </c>
      <c r="B58" s="110" t="s">
        <v>60</v>
      </c>
      <c r="C58" s="26">
        <v>1.4999999999999999E-2</v>
      </c>
      <c r="D58" s="15">
        <f>($D$47*C58)</f>
        <v>33.299999999999997</v>
      </c>
    </row>
    <row r="59" spans="1:4">
      <c r="A59" s="95" t="s">
        <v>30</v>
      </c>
      <c r="B59" s="110" t="s">
        <v>61</v>
      </c>
      <c r="C59" s="26">
        <v>0.01</v>
      </c>
      <c r="D59" s="15">
        <f t="shared" ref="D59:D61" si="0">($D$47*C59)</f>
        <v>22.2</v>
      </c>
    </row>
    <row r="60" spans="1:4" s="98" customFormat="1">
      <c r="A60" s="95" t="s">
        <v>31</v>
      </c>
      <c r="B60" s="110" t="s">
        <v>62</v>
      </c>
      <c r="C60" s="26">
        <v>2E-3</v>
      </c>
      <c r="D60" s="15">
        <f t="shared" si="0"/>
        <v>4.4400000000000004</v>
      </c>
    </row>
    <row r="61" spans="1:4">
      <c r="A61" s="95" t="s">
        <v>32</v>
      </c>
      <c r="B61" s="110" t="s">
        <v>63</v>
      </c>
      <c r="C61" s="26">
        <v>2.5000000000000001E-2</v>
      </c>
      <c r="D61" s="15">
        <f t="shared" si="0"/>
        <v>55.5</v>
      </c>
    </row>
    <row r="62" spans="1:4">
      <c r="A62" s="175" t="s">
        <v>53</v>
      </c>
      <c r="B62" s="111" t="s">
        <v>64</v>
      </c>
      <c r="C62" s="92">
        <v>0.08</v>
      </c>
      <c r="D62" s="93">
        <f>$D$47*C62</f>
        <v>177.6</v>
      </c>
    </row>
    <row r="63" spans="1:4">
      <c r="A63" s="243" t="s">
        <v>54</v>
      </c>
      <c r="B63" s="244" t="s">
        <v>65</v>
      </c>
      <c r="C63" s="245">
        <v>0.01</v>
      </c>
      <c r="D63" s="239">
        <f>($D$47*C63)</f>
        <v>22.2</v>
      </c>
    </row>
    <row r="64" spans="1:4" ht="13.5" thickBot="1">
      <c r="A64" s="176" t="s">
        <v>55</v>
      </c>
      <c r="B64" s="112" t="s">
        <v>66</v>
      </c>
      <c r="C64" s="52">
        <v>6.0000000000000001E-3</v>
      </c>
      <c r="D64" s="15">
        <f>($D$47*C64)</f>
        <v>13.32</v>
      </c>
    </row>
    <row r="65" spans="1:4" ht="13.5" thickBot="1">
      <c r="A65" s="402" t="s">
        <v>115</v>
      </c>
      <c r="B65" s="404"/>
      <c r="C65" s="53">
        <f>SUM(C57:C64)</f>
        <v>0.14800000000000002</v>
      </c>
      <c r="D65" s="54">
        <f>SUM(D57:D64)</f>
        <v>328.55999999999995</v>
      </c>
    </row>
    <row r="66" spans="1:4">
      <c r="A66" s="415" t="s">
        <v>147</v>
      </c>
      <c r="B66" s="415"/>
      <c r="C66" s="415"/>
      <c r="D66" s="415"/>
    </row>
    <row r="67" spans="1:4">
      <c r="A67" s="416" t="s">
        <v>148</v>
      </c>
      <c r="B67" s="416"/>
      <c r="C67" s="416"/>
      <c r="D67" s="416"/>
    </row>
    <row r="68" spans="1:4" ht="13.5" thickBot="1">
      <c r="B68" s="106"/>
      <c r="C68" s="19"/>
      <c r="D68" s="20"/>
    </row>
    <row r="69" spans="1:4" ht="13.5" thickBot="1">
      <c r="A69" s="21" t="s">
        <v>51</v>
      </c>
      <c r="B69" s="160" t="s">
        <v>48</v>
      </c>
      <c r="C69" s="28" t="s">
        <v>1</v>
      </c>
      <c r="D69" s="29" t="s">
        <v>12</v>
      </c>
    </row>
    <row r="70" spans="1:4">
      <c r="A70" s="177" t="s">
        <v>28</v>
      </c>
      <c r="B70" s="135" t="s">
        <v>140</v>
      </c>
      <c r="C70" s="12" t="s">
        <v>1</v>
      </c>
      <c r="D70" s="240">
        <f>IF(((D27*2*D34)-D47*0.06)&lt;0,0,(D27*2*D34)-D47*0.06)</f>
        <v>108.80000000000001</v>
      </c>
    </row>
    <row r="71" spans="1:4">
      <c r="A71" s="178" t="s">
        <v>29</v>
      </c>
      <c r="B71" s="136" t="s">
        <v>137</v>
      </c>
      <c r="C71" s="30" t="s">
        <v>1</v>
      </c>
      <c r="D71" s="241">
        <f>(D28*D34)-(D28*D34*0.99%)</f>
        <v>738.85222399999998</v>
      </c>
    </row>
    <row r="72" spans="1:4">
      <c r="A72" s="178" t="s">
        <v>30</v>
      </c>
      <c r="B72" s="136" t="s">
        <v>287</v>
      </c>
      <c r="C72" s="30" t="s">
        <v>1</v>
      </c>
      <c r="D72" s="241">
        <f>D29</f>
        <v>0</v>
      </c>
    </row>
    <row r="73" spans="1:4">
      <c r="A73" s="178" t="s">
        <v>31</v>
      </c>
      <c r="B73" s="136" t="s">
        <v>67</v>
      </c>
      <c r="C73" s="30" t="s">
        <v>1</v>
      </c>
      <c r="D73" s="241">
        <f>D30</f>
        <v>0</v>
      </c>
    </row>
    <row r="74" spans="1:4">
      <c r="A74" s="178" t="s">
        <v>32</v>
      </c>
      <c r="B74" s="136" t="s">
        <v>286</v>
      </c>
      <c r="C74" s="30" t="s">
        <v>1</v>
      </c>
      <c r="D74" s="241">
        <f>D31</f>
        <v>10.63</v>
      </c>
    </row>
    <row r="75" spans="1:4">
      <c r="A75" s="178" t="s">
        <v>54</v>
      </c>
      <c r="B75" s="136" t="s">
        <v>158</v>
      </c>
      <c r="C75" s="30" t="s">
        <v>1</v>
      </c>
      <c r="D75" s="241">
        <f>D32</f>
        <v>2</v>
      </c>
    </row>
    <row r="76" spans="1:4" ht="13.5" thickBot="1">
      <c r="A76" s="179" t="s">
        <v>55</v>
      </c>
      <c r="B76" s="137" t="s">
        <v>57</v>
      </c>
      <c r="C76" s="31" t="s">
        <v>1</v>
      </c>
      <c r="D76" s="246">
        <f>D33</f>
        <v>0</v>
      </c>
    </row>
    <row r="77" spans="1:4" ht="13.5" thickBot="1">
      <c r="A77" s="402" t="s">
        <v>115</v>
      </c>
      <c r="B77" s="404"/>
      <c r="C77" s="55" t="s">
        <v>1</v>
      </c>
      <c r="D77" s="56">
        <f>SUM(D70:D76)</f>
        <v>860.28222399999993</v>
      </c>
    </row>
    <row r="78" spans="1:4" ht="13.5" thickBot="1">
      <c r="A78" s="225"/>
      <c r="B78" s="226"/>
      <c r="C78" s="227"/>
      <c r="D78" s="228"/>
    </row>
    <row r="79" spans="1:4" ht="13.5" thickBot="1">
      <c r="A79" s="420" t="s">
        <v>116</v>
      </c>
      <c r="B79" s="421"/>
      <c r="C79" s="421"/>
      <c r="D79" s="423"/>
    </row>
    <row r="80" spans="1:4" ht="13.5" thickBot="1">
      <c r="A80" s="215">
        <v>2</v>
      </c>
      <c r="B80" s="274" t="s">
        <v>45</v>
      </c>
      <c r="C80" s="24" t="s">
        <v>1</v>
      </c>
      <c r="D80" s="11" t="s">
        <v>12</v>
      </c>
    </row>
    <row r="81" spans="1:4">
      <c r="A81" s="180" t="s">
        <v>49</v>
      </c>
      <c r="B81" s="138" t="s">
        <v>68</v>
      </c>
      <c r="C81" s="45"/>
      <c r="D81" s="13">
        <f>D53</f>
        <v>453.54599999999999</v>
      </c>
    </row>
    <row r="82" spans="1:4">
      <c r="A82" s="180" t="s">
        <v>50</v>
      </c>
      <c r="B82" s="139" t="s">
        <v>69</v>
      </c>
      <c r="C82" s="32"/>
      <c r="D82" s="15">
        <f>D65</f>
        <v>328.55999999999995</v>
      </c>
    </row>
    <row r="83" spans="1:4" ht="13.5" thickBot="1">
      <c r="A83" s="181" t="s">
        <v>51</v>
      </c>
      <c r="B83" s="140" t="s">
        <v>98</v>
      </c>
      <c r="C83" s="44"/>
      <c r="D83" s="18">
        <f>D77</f>
        <v>860.28222399999993</v>
      </c>
    </row>
    <row r="84" spans="1:4" ht="13.5" thickBot="1">
      <c r="A84" s="182"/>
      <c r="B84" s="114" t="s">
        <v>6</v>
      </c>
      <c r="C84" s="58" t="s">
        <v>1</v>
      </c>
      <c r="D84" s="60">
        <f>SUM(D81:D83)</f>
        <v>1642.3882239999998</v>
      </c>
    </row>
    <row r="85" spans="1:4" ht="13.5" thickBot="1">
      <c r="A85" s="168"/>
      <c r="B85" s="115"/>
      <c r="C85" s="33"/>
      <c r="D85" s="34"/>
    </row>
    <row r="86" spans="1:4" ht="13.5" thickBot="1">
      <c r="A86" s="417" t="s">
        <v>144</v>
      </c>
      <c r="B86" s="418"/>
      <c r="C86" s="418"/>
      <c r="D86" s="419"/>
    </row>
    <row r="87" spans="1:4" s="98" customFormat="1" ht="13.5" thickBot="1">
      <c r="A87" s="215">
        <v>3</v>
      </c>
      <c r="B87" s="410" t="s">
        <v>52</v>
      </c>
      <c r="C87" s="410"/>
      <c r="D87" s="411"/>
    </row>
    <row r="88" spans="1:4">
      <c r="A88" s="95" t="s">
        <v>28</v>
      </c>
      <c r="B88" s="271" t="s">
        <v>174</v>
      </c>
      <c r="C88" s="250">
        <f>33/365*0.2</f>
        <v>1.8082191780821918E-2</v>
      </c>
      <c r="D88" s="13">
        <f>C88*D47</f>
        <v>40.142465753424659</v>
      </c>
    </row>
    <row r="89" spans="1:4">
      <c r="A89" s="175" t="s">
        <v>29</v>
      </c>
      <c r="B89" s="141" t="s">
        <v>146</v>
      </c>
      <c r="C89" s="251">
        <f>C88*8%</f>
        <v>1.4465753424657535E-3</v>
      </c>
      <c r="D89" s="93">
        <f>C89*D47</f>
        <v>3.2113972602739729</v>
      </c>
    </row>
    <row r="90" spans="1:4" ht="25.5">
      <c r="A90" s="183" t="s">
        <v>30</v>
      </c>
      <c r="B90" s="132" t="s">
        <v>164</v>
      </c>
      <c r="C90" s="252">
        <v>4.0500000000000001E-2</v>
      </c>
      <c r="D90" s="22">
        <f>C90*D47</f>
        <v>89.91</v>
      </c>
    </row>
    <row r="91" spans="1:4">
      <c r="A91" s="95" t="s">
        <v>31</v>
      </c>
      <c r="B91" s="142" t="s">
        <v>162</v>
      </c>
      <c r="C91" s="253">
        <v>1.9E-3</v>
      </c>
      <c r="D91" s="15">
        <f>C91*D47</f>
        <v>4.218</v>
      </c>
    </row>
    <row r="92" spans="1:4" ht="25.5">
      <c r="A92" s="184" t="s">
        <v>32</v>
      </c>
      <c r="B92" s="142" t="s">
        <v>163</v>
      </c>
      <c r="C92" s="254">
        <v>6.9999999999999999E-4</v>
      </c>
      <c r="D92" s="49">
        <f>C92*D47</f>
        <v>1.554</v>
      </c>
    </row>
    <row r="93" spans="1:4" ht="26.25" thickBot="1">
      <c r="A93" s="185" t="s">
        <v>53</v>
      </c>
      <c r="B93" s="143" t="s">
        <v>165</v>
      </c>
      <c r="C93" s="255">
        <v>4.4999999999999997E-3</v>
      </c>
      <c r="D93" s="90">
        <f>C93*D47</f>
        <v>9.9899999999999984</v>
      </c>
    </row>
    <row r="94" spans="1:4" ht="13.5" thickBot="1">
      <c r="A94" s="186"/>
      <c r="B94" s="116" t="s">
        <v>70</v>
      </c>
      <c r="C94" s="256">
        <f>SUM(C88:C93)</f>
        <v>6.7128767123287678E-2</v>
      </c>
      <c r="D94" s="94">
        <f>SUM(D88:D93)</f>
        <v>149.02586301369863</v>
      </c>
    </row>
    <row r="95" spans="1:4">
      <c r="A95" s="415" t="s">
        <v>150</v>
      </c>
      <c r="B95" s="415"/>
      <c r="C95" s="415"/>
      <c r="D95" s="415"/>
    </row>
    <row r="96" spans="1:4">
      <c r="A96" s="416" t="s">
        <v>151</v>
      </c>
      <c r="B96" s="416"/>
      <c r="C96" s="416"/>
      <c r="D96" s="416"/>
    </row>
    <row r="97" spans="1:4" ht="13.5" thickBot="1">
      <c r="A97" s="187"/>
      <c r="B97" s="216"/>
      <c r="C97" s="217"/>
      <c r="D97" s="218"/>
    </row>
    <row r="98" spans="1:4" ht="13.5" thickBot="1">
      <c r="A98" s="417" t="s">
        <v>91</v>
      </c>
      <c r="B98" s="418"/>
      <c r="C98" s="418"/>
      <c r="D98" s="419"/>
    </row>
    <row r="99" spans="1:4" ht="13.5" thickBot="1">
      <c r="A99" s="35" t="s">
        <v>73</v>
      </c>
      <c r="B99" s="274" t="s">
        <v>104</v>
      </c>
      <c r="C99" s="219" t="s">
        <v>1</v>
      </c>
      <c r="D99" s="220" t="s">
        <v>12</v>
      </c>
    </row>
    <row r="100" spans="1:4" ht="25.5">
      <c r="A100" s="95" t="s">
        <v>28</v>
      </c>
      <c r="B100" s="138" t="s">
        <v>166</v>
      </c>
      <c r="C100" s="257">
        <v>9.4999999999999998E-3</v>
      </c>
      <c r="D100" s="96">
        <f>C100*$D$47</f>
        <v>21.09</v>
      </c>
    </row>
    <row r="101" spans="1:4">
      <c r="A101" s="95" t="s">
        <v>29</v>
      </c>
      <c r="B101" s="139" t="s">
        <v>167</v>
      </c>
      <c r="C101" s="253">
        <v>4.1700000000000001E-2</v>
      </c>
      <c r="D101" s="188">
        <f t="shared" ref="D101:D105" si="1">C101*$D$47</f>
        <v>92.573999999999998</v>
      </c>
    </row>
    <row r="102" spans="1:4">
      <c r="A102" s="95" t="s">
        <v>30</v>
      </c>
      <c r="B102" s="139" t="s">
        <v>168</v>
      </c>
      <c r="C102" s="258">
        <v>1E-3</v>
      </c>
      <c r="D102" s="188">
        <f t="shared" si="1"/>
        <v>2.2200000000000002</v>
      </c>
    </row>
    <row r="103" spans="1:4">
      <c r="A103" s="95" t="s">
        <v>31</v>
      </c>
      <c r="B103" s="139" t="s">
        <v>169</v>
      </c>
      <c r="C103" s="258">
        <v>6.3E-3</v>
      </c>
      <c r="D103" s="188">
        <f t="shared" si="1"/>
        <v>13.986000000000001</v>
      </c>
    </row>
    <row r="104" spans="1:4" ht="25.5">
      <c r="A104" s="95" t="s">
        <v>32</v>
      </c>
      <c r="B104" s="139" t="s">
        <v>170</v>
      </c>
      <c r="C104" s="258">
        <v>2.0000000000000001E-4</v>
      </c>
      <c r="D104" s="188">
        <f t="shared" si="1"/>
        <v>0.44400000000000001</v>
      </c>
    </row>
    <row r="105" spans="1:4" ht="13.5" thickBot="1">
      <c r="A105" s="189" t="s">
        <v>53</v>
      </c>
      <c r="B105" s="139" t="s">
        <v>96</v>
      </c>
      <c r="C105" s="259">
        <v>0</v>
      </c>
      <c r="D105" s="188">
        <f t="shared" si="1"/>
        <v>0</v>
      </c>
    </row>
    <row r="106" spans="1:4" ht="13.5" thickBot="1">
      <c r="A106" s="182"/>
      <c r="B106" s="144" t="s">
        <v>8</v>
      </c>
      <c r="C106" s="260">
        <f>SUM(C100:C105)</f>
        <v>5.8700000000000002E-2</v>
      </c>
      <c r="D106" s="51">
        <f>SUM(D100:D105)</f>
        <v>130.31399999999999</v>
      </c>
    </row>
    <row r="107" spans="1:4" ht="13.5" thickBot="1">
      <c r="A107" s="190" t="s">
        <v>54</v>
      </c>
      <c r="B107" s="145" t="s">
        <v>117</v>
      </c>
      <c r="C107" s="261">
        <f>C106*C65</f>
        <v>8.6876000000000019E-3</v>
      </c>
      <c r="D107" s="47">
        <f>C107*D47</f>
        <v>19.286472000000003</v>
      </c>
    </row>
    <row r="108" spans="1:4" ht="26.25" thickBot="1">
      <c r="A108" s="191" t="s">
        <v>55</v>
      </c>
      <c r="B108" s="146" t="s">
        <v>118</v>
      </c>
      <c r="C108" s="262">
        <f>C53*C65</f>
        <v>3.02364E-2</v>
      </c>
      <c r="D108" s="91">
        <f>C108*D47</f>
        <v>67.124808000000002</v>
      </c>
    </row>
    <row r="109" spans="1:4" ht="13.5" thickBot="1">
      <c r="A109" s="192"/>
      <c r="B109" s="147" t="s">
        <v>9</v>
      </c>
      <c r="C109" s="263">
        <f>C106+C108+C107</f>
        <v>9.7624000000000002E-2</v>
      </c>
      <c r="D109" s="57">
        <f>SUM(D106:D108)</f>
        <v>216.72528</v>
      </c>
    </row>
    <row r="110" spans="1:4">
      <c r="A110" s="415" t="s">
        <v>152</v>
      </c>
      <c r="B110" s="415"/>
      <c r="C110" s="415"/>
      <c r="D110" s="415"/>
    </row>
    <row r="111" spans="1:4" ht="13.5" thickBot="1">
      <c r="B111" s="167"/>
      <c r="C111" s="167"/>
      <c r="D111" s="167"/>
    </row>
    <row r="112" spans="1:4" ht="13.5" thickBot="1">
      <c r="A112" s="420" t="s">
        <v>81</v>
      </c>
      <c r="B112" s="421"/>
      <c r="C112" s="421"/>
      <c r="D112" s="422"/>
    </row>
    <row r="113" spans="1:5" ht="13.5" thickBot="1">
      <c r="A113" s="35">
        <v>5</v>
      </c>
      <c r="B113" s="275" t="s">
        <v>72</v>
      </c>
      <c r="C113" s="10" t="s">
        <v>1</v>
      </c>
      <c r="D113" s="11" t="s">
        <v>12</v>
      </c>
    </row>
    <row r="114" spans="1:5">
      <c r="A114" s="95" t="s">
        <v>28</v>
      </c>
      <c r="B114" s="117" t="s">
        <v>74</v>
      </c>
      <c r="C114" s="12" t="s">
        <v>1</v>
      </c>
      <c r="D114" s="13">
        <v>0</v>
      </c>
    </row>
    <row r="115" spans="1:5">
      <c r="A115" s="95" t="s">
        <v>29</v>
      </c>
      <c r="B115" s="118" t="s">
        <v>284</v>
      </c>
      <c r="C115" s="30" t="s">
        <v>1</v>
      </c>
      <c r="D115" s="15">
        <f>UNIFORMES!C86</f>
        <v>1.712962962962963</v>
      </c>
    </row>
    <row r="116" spans="1:5">
      <c r="A116" s="95" t="s">
        <v>30</v>
      </c>
      <c r="B116" s="118" t="s">
        <v>136</v>
      </c>
      <c r="C116" s="30" t="s">
        <v>1</v>
      </c>
      <c r="D116" s="15">
        <v>0</v>
      </c>
    </row>
    <row r="117" spans="1:5" ht="13.5" thickBot="1">
      <c r="A117" s="189" t="s">
        <v>31</v>
      </c>
      <c r="B117" s="119" t="s">
        <v>57</v>
      </c>
      <c r="C117" s="31" t="s">
        <v>1</v>
      </c>
      <c r="D117" s="27">
        <v>0</v>
      </c>
    </row>
    <row r="118" spans="1:5" ht="13.5" thickBot="1">
      <c r="A118" s="182"/>
      <c r="B118" s="120" t="s">
        <v>7</v>
      </c>
      <c r="C118" s="55" t="s">
        <v>1</v>
      </c>
      <c r="D118" s="56">
        <f>SUM(D114:D117)</f>
        <v>1.712962962962963</v>
      </c>
    </row>
    <row r="119" spans="1:5" ht="13.5" thickBot="1">
      <c r="B119" s="106" t="s">
        <v>1</v>
      </c>
      <c r="C119" s="19" t="s">
        <v>1</v>
      </c>
      <c r="D119" s="20" t="s">
        <v>1</v>
      </c>
    </row>
    <row r="120" spans="1:5" ht="13.5" thickBot="1">
      <c r="A120" s="420" t="s">
        <v>75</v>
      </c>
      <c r="B120" s="421"/>
      <c r="C120" s="421"/>
      <c r="D120" s="422"/>
    </row>
    <row r="121" spans="1:5" ht="13.5" thickBot="1">
      <c r="A121" s="21">
        <v>6</v>
      </c>
      <c r="B121" s="36" t="s">
        <v>112</v>
      </c>
      <c r="C121" s="21" t="s">
        <v>1</v>
      </c>
      <c r="D121" s="21"/>
    </row>
    <row r="122" spans="1:5">
      <c r="A122" s="193" t="s">
        <v>28</v>
      </c>
      <c r="B122" s="121" t="s">
        <v>76</v>
      </c>
      <c r="C122" s="268">
        <f>'ASS SENIOR '!C122</f>
        <v>0.03</v>
      </c>
      <c r="D122" s="15">
        <f>D145*C122</f>
        <v>126.89556989929983</v>
      </c>
    </row>
    <row r="123" spans="1:5">
      <c r="A123" s="194"/>
      <c r="B123" s="122" t="s">
        <v>103</v>
      </c>
      <c r="C123" s="269"/>
      <c r="D123" s="37">
        <f>D145+D122</f>
        <v>4356.7478998759607</v>
      </c>
    </row>
    <row r="124" spans="1:5">
      <c r="A124" s="194" t="s">
        <v>29</v>
      </c>
      <c r="B124" s="123" t="s">
        <v>77</v>
      </c>
      <c r="C124" s="268">
        <f>'ASS SENIOR '!C124</f>
        <v>0.03</v>
      </c>
      <c r="D124" s="15">
        <f>C124*D123</f>
        <v>130.70243699627881</v>
      </c>
    </row>
    <row r="125" spans="1:5">
      <c r="A125" s="194"/>
      <c r="B125" s="123"/>
      <c r="C125" s="26"/>
      <c r="D125" s="37">
        <f>D123+D124</f>
        <v>4487.4503368722399</v>
      </c>
    </row>
    <row r="126" spans="1:5">
      <c r="A126" s="194" t="s">
        <v>30</v>
      </c>
      <c r="B126" s="124" t="s">
        <v>33</v>
      </c>
      <c r="C126" s="270">
        <f>C133+C129+C128+C130</f>
        <v>0.13150000000000001</v>
      </c>
      <c r="D126" s="15">
        <f>D146-D122-D124</f>
        <v>679.44699976821994</v>
      </c>
      <c r="E126" s="279"/>
    </row>
    <row r="127" spans="1:5">
      <c r="A127" s="194" t="s">
        <v>88</v>
      </c>
      <c r="B127" s="123" t="s">
        <v>78</v>
      </c>
      <c r="C127" s="268">
        <f>C129+C128+C130</f>
        <v>8.1499999999999989E-2</v>
      </c>
      <c r="D127" s="37">
        <f>D126/C126*C127</f>
        <v>421.10213293619705</v>
      </c>
    </row>
    <row r="128" spans="1:5">
      <c r="A128" s="194"/>
      <c r="B128" s="123" t="s">
        <v>99</v>
      </c>
      <c r="C128" s="268">
        <v>6.4999999999999997E-3</v>
      </c>
      <c r="D128" s="15">
        <f>D126/C126*C128</f>
        <v>33.584832688162955</v>
      </c>
    </row>
    <row r="129" spans="1:4">
      <c r="A129" s="194"/>
      <c r="B129" s="123" t="s">
        <v>100</v>
      </c>
      <c r="C129" s="268">
        <v>0.03</v>
      </c>
      <c r="D129" s="15">
        <f>D126/C126*C129</f>
        <v>155.00692009921366</v>
      </c>
    </row>
    <row r="130" spans="1:4">
      <c r="A130" s="194"/>
      <c r="B130" s="123" t="s">
        <v>180</v>
      </c>
      <c r="C130" s="268">
        <v>4.4999999999999998E-2</v>
      </c>
      <c r="D130" s="15">
        <f>D126/C126*C130</f>
        <v>232.51038014882047</v>
      </c>
    </row>
    <row r="131" spans="1:4">
      <c r="A131" s="194"/>
      <c r="B131" s="123" t="s">
        <v>101</v>
      </c>
      <c r="C131" s="268">
        <v>0</v>
      </c>
      <c r="D131" s="15">
        <v>0</v>
      </c>
    </row>
    <row r="132" spans="1:4">
      <c r="A132" s="194" t="s">
        <v>89</v>
      </c>
      <c r="B132" s="124" t="s">
        <v>79</v>
      </c>
      <c r="C132" s="270">
        <f>C134+C133</f>
        <v>0.05</v>
      </c>
      <c r="D132" s="37">
        <f>D126/C126*C132</f>
        <v>258.34486683202277</v>
      </c>
    </row>
    <row r="133" spans="1:4">
      <c r="A133" s="194"/>
      <c r="B133" s="123" t="s">
        <v>102</v>
      </c>
      <c r="C133" s="268">
        <v>0.05</v>
      </c>
      <c r="D133" s="15">
        <f>D126/C126*C132</f>
        <v>258.34486683202277</v>
      </c>
    </row>
    <row r="134" spans="1:4" ht="13.5" thickBot="1">
      <c r="A134" s="195"/>
      <c r="B134" s="105" t="s">
        <v>101</v>
      </c>
      <c r="C134" s="268">
        <v>0</v>
      </c>
      <c r="D134" s="18">
        <v>0</v>
      </c>
    </row>
    <row r="135" spans="1:4" ht="13.5" thickBot="1">
      <c r="A135" s="182"/>
      <c r="B135" s="114" t="s">
        <v>7</v>
      </c>
      <c r="C135" s="58" t="s">
        <v>1</v>
      </c>
      <c r="D135" s="50">
        <f>D122+D124+D126</f>
        <v>937.04500666379863</v>
      </c>
    </row>
    <row r="136" spans="1:4" ht="13.5" thickBot="1">
      <c r="A136" s="225"/>
      <c r="B136" s="226"/>
      <c r="C136" s="227"/>
      <c r="D136" s="228"/>
    </row>
    <row r="137" spans="1:4" ht="13.5" thickBot="1">
      <c r="A137" s="224" t="s">
        <v>105</v>
      </c>
      <c r="B137" s="221" t="s">
        <v>106</v>
      </c>
      <c r="C137" s="222" t="s">
        <v>1</v>
      </c>
      <c r="D137" s="223"/>
    </row>
    <row r="138" spans="1:4" ht="13.5" thickBot="1">
      <c r="A138" s="225"/>
      <c r="B138" s="226"/>
      <c r="C138" s="227"/>
      <c r="D138" s="228"/>
    </row>
    <row r="139" spans="1:4" ht="13.5" thickBot="1">
      <c r="A139" s="21">
        <v>1</v>
      </c>
      <c r="B139" s="274" t="s">
        <v>86</v>
      </c>
      <c r="C139" s="24" t="s">
        <v>1</v>
      </c>
      <c r="D139" s="11" t="s">
        <v>12</v>
      </c>
    </row>
    <row r="140" spans="1:4">
      <c r="A140" s="196" t="s">
        <v>28</v>
      </c>
      <c r="B140" s="110" t="s">
        <v>85</v>
      </c>
      <c r="C140" s="123"/>
      <c r="D140" s="197">
        <f>D47</f>
        <v>2220</v>
      </c>
    </row>
    <row r="141" spans="1:4">
      <c r="A141" s="95" t="s">
        <v>29</v>
      </c>
      <c r="B141" s="110" t="s">
        <v>84</v>
      </c>
      <c r="C141" s="123"/>
      <c r="D141" s="197">
        <f>D84</f>
        <v>1642.3882239999998</v>
      </c>
    </row>
    <row r="142" spans="1:4">
      <c r="A142" s="95" t="s">
        <v>30</v>
      </c>
      <c r="B142" s="110" t="s">
        <v>83</v>
      </c>
      <c r="C142" s="123"/>
      <c r="D142" s="197">
        <f>D94</f>
        <v>149.02586301369863</v>
      </c>
    </row>
    <row r="143" spans="1:4">
      <c r="A143" s="95" t="s">
        <v>31</v>
      </c>
      <c r="B143" s="110" t="s">
        <v>82</v>
      </c>
      <c r="C143" s="123"/>
      <c r="D143" s="197">
        <f>D109</f>
        <v>216.72528</v>
      </c>
    </row>
    <row r="144" spans="1:4" ht="13.5" thickBot="1">
      <c r="A144" s="176" t="s">
        <v>32</v>
      </c>
      <c r="B144" s="112" t="s">
        <v>80</v>
      </c>
      <c r="C144" s="105"/>
      <c r="D144" s="198">
        <f>D118</f>
        <v>1.712962962962963</v>
      </c>
    </row>
    <row r="145" spans="1:4" ht="16.5" thickBot="1">
      <c r="A145" s="199"/>
      <c r="B145" s="125" t="s">
        <v>114</v>
      </c>
      <c r="C145" s="200"/>
      <c r="D145" s="201">
        <f>SUM(D140:D144)</f>
        <v>4229.8523299766612</v>
      </c>
    </row>
    <row r="146" spans="1:4" ht="13.5" thickBot="1">
      <c r="A146" s="202" t="s">
        <v>53</v>
      </c>
      <c r="B146" s="126" t="s">
        <v>87</v>
      </c>
      <c r="C146" s="203"/>
      <c r="D146" s="204">
        <f>D147-D145</f>
        <v>937.04500666379863</v>
      </c>
    </row>
    <row r="147" spans="1:4" ht="16.5" thickBot="1">
      <c r="A147" s="402" t="s">
        <v>110</v>
      </c>
      <c r="B147" s="403"/>
      <c r="C147" s="404"/>
      <c r="D147" s="205">
        <f>D125/(100%-C126)</f>
        <v>5166.8973366404598</v>
      </c>
    </row>
    <row r="148" spans="1:4" ht="13.5" thickBot="1">
      <c r="B148" s="127"/>
      <c r="C148" s="127"/>
      <c r="D148" s="127"/>
    </row>
    <row r="149" spans="1:4" ht="13.5" thickBot="1">
      <c r="A149" s="229" t="s">
        <v>107</v>
      </c>
      <c r="B149" s="230" t="s">
        <v>173</v>
      </c>
      <c r="C149" s="48" t="s">
        <v>1</v>
      </c>
      <c r="D149" s="38"/>
    </row>
    <row r="150" spans="1:4" ht="13.5" thickBot="1">
      <c r="A150" s="225"/>
      <c r="B150" s="226"/>
      <c r="C150" s="227"/>
      <c r="D150" s="228"/>
    </row>
    <row r="151" spans="1:4" ht="13.5" thickBot="1">
      <c r="A151" s="39" t="s">
        <v>108</v>
      </c>
      <c r="B151" s="128" t="s">
        <v>109</v>
      </c>
      <c r="C151" s="40" t="s">
        <v>1</v>
      </c>
      <c r="D151" s="41" t="s">
        <v>12</v>
      </c>
    </row>
    <row r="152" spans="1:4">
      <c r="A152" s="206" t="s">
        <v>28</v>
      </c>
      <c r="B152" s="129" t="s">
        <v>58</v>
      </c>
      <c r="C152" s="264">
        <f>C51</f>
        <v>8.3299999999999999E-2</v>
      </c>
      <c r="D152" s="42">
        <f>C152*D47</f>
        <v>184.92599999999999</v>
      </c>
    </row>
    <row r="153" spans="1:4">
      <c r="A153" s="207" t="s">
        <v>29</v>
      </c>
      <c r="B153" s="130" t="s">
        <v>143</v>
      </c>
      <c r="C153" s="265">
        <f>C52</f>
        <v>0.121</v>
      </c>
      <c r="D153" s="99">
        <f>C153*D47</f>
        <v>268.62</v>
      </c>
    </row>
    <row r="154" spans="1:4">
      <c r="A154" s="208" t="s">
        <v>30</v>
      </c>
      <c r="B154" s="166" t="s">
        <v>71</v>
      </c>
      <c r="C154" s="266">
        <v>4.4999999999999998E-2</v>
      </c>
      <c r="D154" s="99">
        <f>C154*D47</f>
        <v>99.899999999999991</v>
      </c>
    </row>
    <row r="155" spans="1:4" ht="13.5" thickBot="1">
      <c r="A155" s="209" t="s">
        <v>31</v>
      </c>
      <c r="B155" s="131" t="s">
        <v>141</v>
      </c>
      <c r="C155" s="267">
        <f>C108</f>
        <v>3.02364E-2</v>
      </c>
      <c r="D155" s="99">
        <f>C155*D47</f>
        <v>67.124808000000002</v>
      </c>
    </row>
    <row r="156" spans="1:4" ht="16.5" thickBot="1">
      <c r="A156" s="413" t="s">
        <v>16</v>
      </c>
      <c r="B156" s="414"/>
      <c r="C156" s="89">
        <f>SUM(C152:C155)</f>
        <v>0.27953639999999996</v>
      </c>
      <c r="D156" s="46">
        <f>SUM(D152:D155)</f>
        <v>620.57080800000006</v>
      </c>
    </row>
    <row r="157" spans="1:4">
      <c r="A157" s="401" t="s">
        <v>172</v>
      </c>
      <c r="B157" s="401"/>
      <c r="C157" s="401"/>
      <c r="D157" s="401"/>
    </row>
    <row r="159" spans="1:4">
      <c r="A159" s="412" t="s">
        <v>171</v>
      </c>
      <c r="B159" s="412"/>
      <c r="C159" s="412"/>
      <c r="D159" s="412"/>
    </row>
    <row r="160" spans="1:4">
      <c r="A160" s="412" t="s">
        <v>153</v>
      </c>
      <c r="B160" s="412"/>
      <c r="C160" s="412"/>
      <c r="D160" s="412"/>
    </row>
  </sheetData>
  <mergeCells count="56">
    <mergeCell ref="A160:D160"/>
    <mergeCell ref="A112:D112"/>
    <mergeCell ref="A120:D120"/>
    <mergeCell ref="A147:C147"/>
    <mergeCell ref="A156:B156"/>
    <mergeCell ref="A157:D157"/>
    <mergeCell ref="A159:D159"/>
    <mergeCell ref="A110:D110"/>
    <mergeCell ref="A54:D54"/>
    <mergeCell ref="A65:B65"/>
    <mergeCell ref="A66:D66"/>
    <mergeCell ref="A67:D67"/>
    <mergeCell ref="A77:B77"/>
    <mergeCell ref="A79:B79"/>
    <mergeCell ref="C79:D79"/>
    <mergeCell ref="A86:D86"/>
    <mergeCell ref="B87:D87"/>
    <mergeCell ref="A95:D95"/>
    <mergeCell ref="A96:D96"/>
    <mergeCell ref="A98:D98"/>
    <mergeCell ref="A53:B53"/>
    <mergeCell ref="A30:C30"/>
    <mergeCell ref="A31:C31"/>
    <mergeCell ref="A32:C32"/>
    <mergeCell ref="A33:C33"/>
    <mergeCell ref="A34:C34"/>
    <mergeCell ref="B36:D36"/>
    <mergeCell ref="A39:B39"/>
    <mergeCell ref="C39:D39"/>
    <mergeCell ref="A47:C47"/>
    <mergeCell ref="A49:B49"/>
    <mergeCell ref="B50:D50"/>
    <mergeCell ref="A29:C29"/>
    <mergeCell ref="A16:B16"/>
    <mergeCell ref="A17:B17"/>
    <mergeCell ref="A19:D19"/>
    <mergeCell ref="A20:C20"/>
    <mergeCell ref="A21:C21"/>
    <mergeCell ref="A22:C22"/>
    <mergeCell ref="A23:C23"/>
    <mergeCell ref="A24:C24"/>
    <mergeCell ref="A26:D26"/>
    <mergeCell ref="A27:C27"/>
    <mergeCell ref="A28:C28"/>
    <mergeCell ref="A15:D15"/>
    <mergeCell ref="A1:D1"/>
    <mergeCell ref="A2:D2"/>
    <mergeCell ref="A3:D3"/>
    <mergeCell ref="A5:C5"/>
    <mergeCell ref="A6:C6"/>
    <mergeCell ref="A7:C7"/>
    <mergeCell ref="A9:D9"/>
    <mergeCell ref="A10:C10"/>
    <mergeCell ref="A11:C11"/>
    <mergeCell ref="A12:C12"/>
    <mergeCell ref="A13:C1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A48" zoomScale="70" zoomScaleNormal="70" workbookViewId="0">
      <selection activeCell="D72" sqref="D72"/>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11" style="43" bestFit="1" customWidth="1"/>
    <col min="6" max="16384" width="8.7109375" style="43"/>
  </cols>
  <sheetData>
    <row r="1" spans="1:11">
      <c r="A1" s="424" t="s">
        <v>0</v>
      </c>
      <c r="B1" s="424"/>
      <c r="C1" s="424"/>
      <c r="D1" s="424"/>
    </row>
    <row r="2" spans="1:11">
      <c r="A2" s="424" t="s">
        <v>10</v>
      </c>
      <c r="B2" s="424"/>
      <c r="C2" s="424"/>
      <c r="D2" s="424"/>
    </row>
    <row r="3" spans="1:11">
      <c r="A3" s="424" t="s">
        <v>300</v>
      </c>
      <c r="B3" s="424"/>
      <c r="C3" s="424"/>
      <c r="D3" s="424"/>
    </row>
    <row r="4" spans="1:11" ht="13.5" thickBot="1">
      <c r="B4" s="1" t="s">
        <v>1</v>
      </c>
      <c r="C4" s="2" t="s">
        <v>1</v>
      </c>
      <c r="D4" s="2" t="s">
        <v>1</v>
      </c>
    </row>
    <row r="5" spans="1:11" ht="14.25" thickTop="1">
      <c r="A5" s="425" t="s">
        <v>17</v>
      </c>
      <c r="B5" s="426"/>
      <c r="C5" s="427"/>
      <c r="D5" s="276" t="s">
        <v>175</v>
      </c>
      <c r="E5" s="276"/>
      <c r="F5" s="276"/>
      <c r="G5" s="276"/>
      <c r="H5" s="276"/>
      <c r="I5" s="276"/>
      <c r="J5" s="276"/>
      <c r="K5" s="276"/>
    </row>
    <row r="6" spans="1:11">
      <c r="A6" s="398" t="s">
        <v>119</v>
      </c>
      <c r="B6" s="399"/>
      <c r="C6" s="428"/>
      <c r="D6" s="277">
        <v>44075</v>
      </c>
    </row>
    <row r="7" spans="1:11" ht="13.5" thickBot="1">
      <c r="A7" s="429" t="s">
        <v>18</v>
      </c>
      <c r="B7" s="430"/>
      <c r="C7" s="431"/>
      <c r="D7" s="231" t="s">
        <v>176</v>
      </c>
    </row>
    <row r="8" spans="1:11" ht="14.25" thickTop="1" thickBot="1">
      <c r="B8" s="100"/>
      <c r="C8" s="3"/>
      <c r="D8" s="4"/>
    </row>
    <row r="9" spans="1:11" ht="14.25" thickTop="1" thickBot="1">
      <c r="A9" s="432" t="s">
        <v>34</v>
      </c>
      <c r="B9" s="433"/>
      <c r="C9" s="433"/>
      <c r="D9" s="434"/>
    </row>
    <row r="10" spans="1:11" ht="13.5" thickTop="1">
      <c r="A10" s="435" t="s">
        <v>36</v>
      </c>
      <c r="B10" s="436"/>
      <c r="C10" s="437"/>
      <c r="D10" s="232" t="s">
        <v>177</v>
      </c>
    </row>
    <row r="11" spans="1:11">
      <c r="A11" s="398" t="s">
        <v>19</v>
      </c>
      <c r="B11" s="399"/>
      <c r="C11" s="428"/>
      <c r="D11" s="161" t="s">
        <v>43</v>
      </c>
    </row>
    <row r="12" spans="1:11">
      <c r="A12" s="398" t="s">
        <v>35</v>
      </c>
      <c r="B12" s="399"/>
      <c r="C12" s="428"/>
      <c r="D12" s="232">
        <v>2020</v>
      </c>
    </row>
    <row r="13" spans="1:11" ht="13.5" thickBot="1">
      <c r="A13" s="429" t="s">
        <v>20</v>
      </c>
      <c r="B13" s="430"/>
      <c r="C13" s="431"/>
      <c r="D13" s="162">
        <v>9</v>
      </c>
    </row>
    <row r="14" spans="1:11" ht="14.25" thickTop="1" thickBot="1">
      <c r="B14" s="100"/>
      <c r="C14" s="3"/>
      <c r="D14" s="3"/>
    </row>
    <row r="15" spans="1:11" ht="14.25" thickTop="1" thickBot="1">
      <c r="A15" s="438" t="s">
        <v>21</v>
      </c>
      <c r="B15" s="439"/>
      <c r="C15" s="439"/>
      <c r="D15" s="440"/>
    </row>
    <row r="16" spans="1:11" ht="15" customHeight="1" thickTop="1" thickBot="1">
      <c r="A16" s="441" t="s">
        <v>22</v>
      </c>
      <c r="B16" s="441"/>
      <c r="C16" s="272" t="s">
        <v>23</v>
      </c>
      <c r="D16" s="5" t="s">
        <v>24</v>
      </c>
    </row>
    <row r="17" spans="1:4" ht="14.25" thickTop="1" thickBot="1">
      <c r="A17" s="442" t="s">
        <v>185</v>
      </c>
      <c r="B17" s="442"/>
      <c r="C17" s="273" t="s">
        <v>120</v>
      </c>
      <c r="D17" s="163">
        <v>10</v>
      </c>
    </row>
    <row r="18" spans="1:4" ht="14.25" thickTop="1" thickBot="1">
      <c r="A18" s="168"/>
      <c r="B18" s="101"/>
      <c r="C18" s="6"/>
      <c r="D18" s="6"/>
    </row>
    <row r="19" spans="1:4" ht="14.25" thickTop="1" thickBot="1">
      <c r="A19" s="432" t="s">
        <v>38</v>
      </c>
      <c r="B19" s="433"/>
      <c r="C19" s="433"/>
      <c r="D19" s="434"/>
    </row>
    <row r="20" spans="1:4" ht="13.5" thickTop="1">
      <c r="A20" s="425" t="s">
        <v>90</v>
      </c>
      <c r="B20" s="426"/>
      <c r="C20" s="427"/>
      <c r="D20" s="164" t="str">
        <f>A17</f>
        <v xml:space="preserve">MOTORISTA </v>
      </c>
    </row>
    <row r="21" spans="1:4" ht="13.5">
      <c r="A21" s="398" t="s">
        <v>40</v>
      </c>
      <c r="B21" s="399"/>
      <c r="C21" s="428"/>
      <c r="D21" s="278" t="s">
        <v>291</v>
      </c>
    </row>
    <row r="22" spans="1:4">
      <c r="A22" s="398" t="s">
        <v>39</v>
      </c>
      <c r="B22" s="399"/>
      <c r="C22" s="428"/>
      <c r="D22" s="233">
        <v>2590</v>
      </c>
    </row>
    <row r="23" spans="1:4">
      <c r="A23" s="398" t="s">
        <v>41</v>
      </c>
      <c r="B23" s="399"/>
      <c r="C23" s="428"/>
      <c r="D23" s="165" t="str">
        <f>A17</f>
        <v xml:space="preserve">MOTORISTA </v>
      </c>
    </row>
    <row r="24" spans="1:4" ht="13.5" thickBot="1">
      <c r="A24" s="429" t="s">
        <v>42</v>
      </c>
      <c r="B24" s="430"/>
      <c r="C24" s="431"/>
      <c r="D24" s="234">
        <v>43831</v>
      </c>
    </row>
    <row r="25" spans="1:4" ht="14.25" thickTop="1" thickBot="1">
      <c r="B25" s="100"/>
      <c r="C25" s="3"/>
      <c r="D25" s="3"/>
    </row>
    <row r="26" spans="1:4" ht="14.25" thickTop="1" thickBot="1">
      <c r="A26" s="432" t="s">
        <v>37</v>
      </c>
      <c r="B26" s="433"/>
      <c r="C26" s="433"/>
      <c r="D26" s="434"/>
    </row>
    <row r="27" spans="1:4" ht="13.5" thickTop="1">
      <c r="A27" s="425" t="s">
        <v>13</v>
      </c>
      <c r="B27" s="426"/>
      <c r="C27" s="449"/>
      <c r="D27" s="235">
        <v>5.5</v>
      </c>
    </row>
    <row r="28" spans="1:4">
      <c r="A28" s="398" t="s">
        <v>15</v>
      </c>
      <c r="B28" s="399"/>
      <c r="C28" s="400"/>
      <c r="D28" s="236">
        <v>37</v>
      </c>
    </row>
    <row r="29" spans="1:4">
      <c r="A29" s="398" t="s">
        <v>14</v>
      </c>
      <c r="B29" s="399"/>
      <c r="C29" s="400"/>
      <c r="D29" s="236">
        <v>0</v>
      </c>
    </row>
    <row r="30" spans="1:4">
      <c r="A30" s="398" t="s">
        <v>113</v>
      </c>
      <c r="B30" s="399"/>
      <c r="C30" s="400"/>
      <c r="D30" s="237">
        <v>0</v>
      </c>
    </row>
    <row r="31" spans="1:4">
      <c r="A31" s="398" t="s">
        <v>26</v>
      </c>
      <c r="B31" s="399"/>
      <c r="C31" s="400"/>
      <c r="D31" s="236">
        <v>10.63</v>
      </c>
    </row>
    <row r="32" spans="1:4">
      <c r="A32" s="398" t="s">
        <v>159</v>
      </c>
      <c r="B32" s="399"/>
      <c r="C32" s="400"/>
      <c r="D32" s="237">
        <v>2</v>
      </c>
    </row>
    <row r="33" spans="1:4">
      <c r="A33" s="450" t="s">
        <v>157</v>
      </c>
      <c r="B33" s="451"/>
      <c r="C33" s="452"/>
      <c r="D33" s="237">
        <v>0</v>
      </c>
    </row>
    <row r="34" spans="1:4" ht="13.5" thickBot="1">
      <c r="A34" s="429" t="s">
        <v>25</v>
      </c>
      <c r="B34" s="430"/>
      <c r="C34" s="448"/>
      <c r="D34" s="238">
        <v>22</v>
      </c>
    </row>
    <row r="35" spans="1:4" ht="14.25" thickTop="1" thickBot="1">
      <c r="A35" s="3"/>
      <c r="B35" s="100"/>
      <c r="C35" s="3"/>
      <c r="D35" s="7"/>
    </row>
    <row r="36" spans="1:4" ht="13.5" thickBot="1">
      <c r="A36" s="8" t="s">
        <v>97</v>
      </c>
      <c r="B36" s="445" t="s">
        <v>111</v>
      </c>
      <c r="C36" s="446"/>
      <c r="D36" s="447"/>
    </row>
    <row r="37" spans="1:4" ht="13.5" thickBot="1">
      <c r="B37" s="100"/>
      <c r="C37" s="3"/>
      <c r="D37" s="3"/>
    </row>
    <row r="38" spans="1:4" ht="39" thickBot="1">
      <c r="A38" s="169"/>
      <c r="B38" s="211" t="s">
        <v>2</v>
      </c>
      <c r="C38" s="212" t="s">
        <v>3</v>
      </c>
      <c r="D38" s="212" t="str">
        <f>A17</f>
        <v xml:space="preserve">MOTORISTA </v>
      </c>
    </row>
    <row r="39" spans="1:4" ht="13.5" thickBot="1">
      <c r="A39" s="420" t="s">
        <v>4</v>
      </c>
      <c r="B39" s="421"/>
      <c r="C39" s="443" t="s">
        <v>1</v>
      </c>
      <c r="D39" s="444"/>
    </row>
    <row r="40" spans="1:4" ht="13.5" thickBot="1">
      <c r="A40" s="9">
        <v>1</v>
      </c>
      <c r="B40" s="102" t="s">
        <v>11</v>
      </c>
      <c r="C40" s="10" t="s">
        <v>1</v>
      </c>
      <c r="D40" s="11" t="s">
        <v>12</v>
      </c>
    </row>
    <row r="41" spans="1:4">
      <c r="A41" s="170" t="s">
        <v>28</v>
      </c>
      <c r="B41" s="103" t="s">
        <v>56</v>
      </c>
      <c r="C41" s="12" t="s">
        <v>1</v>
      </c>
      <c r="D41" s="240">
        <f>D22</f>
        <v>2590</v>
      </c>
    </row>
    <row r="42" spans="1:4">
      <c r="A42" s="170" t="s">
        <v>29</v>
      </c>
      <c r="B42" s="104" t="s">
        <v>92</v>
      </c>
      <c r="C42" s="14" t="s">
        <v>1</v>
      </c>
      <c r="D42" s="241">
        <v>0</v>
      </c>
    </row>
    <row r="43" spans="1:4">
      <c r="A43" s="170" t="s">
        <v>30</v>
      </c>
      <c r="B43" s="104" t="s">
        <v>93</v>
      </c>
      <c r="C43" s="14" t="s">
        <v>1</v>
      </c>
      <c r="D43" s="241">
        <v>0</v>
      </c>
    </row>
    <row r="44" spans="1:4">
      <c r="A44" s="170" t="s">
        <v>31</v>
      </c>
      <c r="B44" s="104" t="s">
        <v>94</v>
      </c>
      <c r="C44" s="16" t="s">
        <v>1</v>
      </c>
      <c r="D44" s="241">
        <v>0</v>
      </c>
    </row>
    <row r="45" spans="1:4">
      <c r="A45" s="170" t="s">
        <v>32</v>
      </c>
      <c r="B45" s="104" t="s">
        <v>95</v>
      </c>
      <c r="C45" s="16" t="s">
        <v>1</v>
      </c>
      <c r="D45" s="241">
        <v>0</v>
      </c>
    </row>
    <row r="46" spans="1:4" ht="13.5" thickBot="1">
      <c r="A46" s="171" t="s">
        <v>55</v>
      </c>
      <c r="B46" s="105" t="s">
        <v>57</v>
      </c>
      <c r="C46" s="17" t="s">
        <v>1</v>
      </c>
      <c r="D46" s="242">
        <v>0</v>
      </c>
    </row>
    <row r="47" spans="1:4" ht="13.5" thickBot="1">
      <c r="A47" s="402" t="s">
        <v>5</v>
      </c>
      <c r="B47" s="403"/>
      <c r="C47" s="404"/>
      <c r="D47" s="50">
        <f>SUM(D41:D46)</f>
        <v>2590</v>
      </c>
    </row>
    <row r="48" spans="1:4" ht="13.5" thickBot="1">
      <c r="B48" s="106" t="s">
        <v>1</v>
      </c>
      <c r="C48" s="19" t="s">
        <v>1</v>
      </c>
      <c r="D48" s="20" t="s">
        <v>1</v>
      </c>
    </row>
    <row r="49" spans="1:4" ht="13.5" thickBot="1">
      <c r="A49" s="406" t="s">
        <v>47</v>
      </c>
      <c r="B49" s="407"/>
      <c r="C49" s="213"/>
      <c r="D49" s="214"/>
    </row>
    <row r="50" spans="1:4" ht="13.5" thickBot="1">
      <c r="A50" s="39" t="s">
        <v>49</v>
      </c>
      <c r="B50" s="408" t="s">
        <v>44</v>
      </c>
      <c r="C50" s="408"/>
      <c r="D50" s="409"/>
    </row>
    <row r="51" spans="1:4">
      <c r="A51" s="172" t="s">
        <v>28</v>
      </c>
      <c r="B51" s="133" t="s">
        <v>142</v>
      </c>
      <c r="C51" s="247">
        <v>8.3299999999999999E-2</v>
      </c>
      <c r="D51" s="59">
        <f>C51*D47</f>
        <v>215.74699999999999</v>
      </c>
    </row>
    <row r="52" spans="1:4" ht="26.25" thickBot="1">
      <c r="A52" s="173" t="s">
        <v>29</v>
      </c>
      <c r="B52" s="134" t="s">
        <v>145</v>
      </c>
      <c r="C52" s="248">
        <v>0.121</v>
      </c>
      <c r="D52" s="61">
        <f>C52*D47</f>
        <v>313.39</v>
      </c>
    </row>
    <row r="53" spans="1:4" ht="13.5" thickBot="1">
      <c r="A53" s="402" t="s">
        <v>115</v>
      </c>
      <c r="B53" s="404"/>
      <c r="C53" s="249">
        <f>SUM(C51:C52)</f>
        <v>0.20429999999999998</v>
      </c>
      <c r="D53" s="50">
        <f>SUM(D51:D52)</f>
        <v>529.13699999999994</v>
      </c>
    </row>
    <row r="54" spans="1:4">
      <c r="A54" s="405" t="s">
        <v>149</v>
      </c>
      <c r="B54" s="405"/>
      <c r="C54" s="405"/>
      <c r="D54" s="405"/>
    </row>
    <row r="55" spans="1:4" ht="13.5" thickBot="1">
      <c r="A55" s="168"/>
      <c r="B55" s="107"/>
      <c r="C55" s="23"/>
      <c r="D55" s="23"/>
    </row>
    <row r="56" spans="1:4" ht="13.5" thickBot="1">
      <c r="A56" s="21" t="s">
        <v>50</v>
      </c>
      <c r="B56" s="275" t="s">
        <v>46</v>
      </c>
      <c r="C56" s="24"/>
      <c r="D56" s="11" t="s">
        <v>12</v>
      </c>
    </row>
    <row r="57" spans="1:4">
      <c r="A57" s="174" t="s">
        <v>28</v>
      </c>
      <c r="B57" s="109" t="s">
        <v>59</v>
      </c>
      <c r="C57" s="25"/>
      <c r="D57" s="13">
        <f>$D$47*C57</f>
        <v>0</v>
      </c>
    </row>
    <row r="58" spans="1:4">
      <c r="A58" s="95" t="s">
        <v>29</v>
      </c>
      <c r="B58" s="110" t="s">
        <v>60</v>
      </c>
      <c r="C58" s="26">
        <v>1.4999999999999999E-2</v>
      </c>
      <c r="D58" s="15">
        <f>($D$47*C58)</f>
        <v>38.85</v>
      </c>
    </row>
    <row r="59" spans="1:4">
      <c r="A59" s="95" t="s">
        <v>30</v>
      </c>
      <c r="B59" s="110" t="s">
        <v>61</v>
      </c>
      <c r="C59" s="26">
        <v>0.01</v>
      </c>
      <c r="D59" s="15">
        <f t="shared" ref="D59:D61" si="0">($D$47*C59)</f>
        <v>25.900000000000002</v>
      </c>
    </row>
    <row r="60" spans="1:4" s="98" customFormat="1">
      <c r="A60" s="95" t="s">
        <v>31</v>
      </c>
      <c r="B60" s="110" t="s">
        <v>62</v>
      </c>
      <c r="C60" s="26">
        <v>2E-3</v>
      </c>
      <c r="D60" s="15">
        <f t="shared" si="0"/>
        <v>5.18</v>
      </c>
    </row>
    <row r="61" spans="1:4">
      <c r="A61" s="95" t="s">
        <v>32</v>
      </c>
      <c r="B61" s="110" t="s">
        <v>63</v>
      </c>
      <c r="C61" s="26">
        <v>2.5000000000000001E-2</v>
      </c>
      <c r="D61" s="15">
        <f t="shared" si="0"/>
        <v>64.75</v>
      </c>
    </row>
    <row r="62" spans="1:4">
      <c r="A62" s="175" t="s">
        <v>53</v>
      </c>
      <c r="B62" s="111" t="s">
        <v>64</v>
      </c>
      <c r="C62" s="92">
        <v>0.08</v>
      </c>
      <c r="D62" s="93">
        <f>$D$47*C62</f>
        <v>207.20000000000002</v>
      </c>
    </row>
    <row r="63" spans="1:4">
      <c r="A63" s="243" t="s">
        <v>54</v>
      </c>
      <c r="B63" s="244" t="s">
        <v>65</v>
      </c>
      <c r="C63" s="245">
        <v>0.01</v>
      </c>
      <c r="D63" s="239">
        <f>($D$47*C63)</f>
        <v>25.900000000000002</v>
      </c>
    </row>
    <row r="64" spans="1:4" ht="13.5" thickBot="1">
      <c r="A64" s="176" t="s">
        <v>55</v>
      </c>
      <c r="B64" s="112" t="s">
        <v>66</v>
      </c>
      <c r="C64" s="52">
        <v>6.0000000000000001E-3</v>
      </c>
      <c r="D64" s="15">
        <f>($D$47*C64)</f>
        <v>15.540000000000001</v>
      </c>
    </row>
    <row r="65" spans="1:4" ht="13.5" thickBot="1">
      <c r="A65" s="402" t="s">
        <v>115</v>
      </c>
      <c r="B65" s="404"/>
      <c r="C65" s="53">
        <f>SUM(C57:C64)</f>
        <v>0.14800000000000002</v>
      </c>
      <c r="D65" s="54">
        <f>SUM(D57:D64)</f>
        <v>383.32</v>
      </c>
    </row>
    <row r="66" spans="1:4">
      <c r="A66" s="415" t="s">
        <v>147</v>
      </c>
      <c r="B66" s="415"/>
      <c r="C66" s="415"/>
      <c r="D66" s="415"/>
    </row>
    <row r="67" spans="1:4">
      <c r="A67" s="416" t="s">
        <v>148</v>
      </c>
      <c r="B67" s="416"/>
      <c r="C67" s="416"/>
      <c r="D67" s="416"/>
    </row>
    <row r="68" spans="1:4" ht="13.5" thickBot="1">
      <c r="B68" s="106"/>
      <c r="C68" s="19"/>
      <c r="D68" s="20"/>
    </row>
    <row r="69" spans="1:4" ht="13.5" thickBot="1">
      <c r="A69" s="21" t="s">
        <v>51</v>
      </c>
      <c r="B69" s="160" t="s">
        <v>48</v>
      </c>
      <c r="C69" s="28" t="s">
        <v>1</v>
      </c>
      <c r="D69" s="29" t="s">
        <v>12</v>
      </c>
    </row>
    <row r="70" spans="1:4">
      <c r="A70" s="177" t="s">
        <v>28</v>
      </c>
      <c r="B70" s="135" t="s">
        <v>140</v>
      </c>
      <c r="C70" s="12" t="s">
        <v>1</v>
      </c>
      <c r="D70" s="240">
        <f>IF(((D27*2*D34)-D47*0.06)&lt;0,0,(D27*2*D34)-D47*0.06)</f>
        <v>86.6</v>
      </c>
    </row>
    <row r="71" spans="1:4">
      <c r="A71" s="178" t="s">
        <v>29</v>
      </c>
      <c r="B71" s="136" t="s">
        <v>137</v>
      </c>
      <c r="C71" s="30" t="s">
        <v>1</v>
      </c>
      <c r="D71" s="241">
        <v>807.4</v>
      </c>
    </row>
    <row r="72" spans="1:4">
      <c r="A72" s="178" t="s">
        <v>30</v>
      </c>
      <c r="B72" s="136" t="s">
        <v>288</v>
      </c>
      <c r="C72" s="30" t="s">
        <v>1</v>
      </c>
      <c r="D72" s="241">
        <f>D29</f>
        <v>0</v>
      </c>
    </row>
    <row r="73" spans="1:4">
      <c r="A73" s="178" t="s">
        <v>31</v>
      </c>
      <c r="B73" s="136" t="s">
        <v>67</v>
      </c>
      <c r="C73" s="30" t="s">
        <v>1</v>
      </c>
      <c r="D73" s="241">
        <f>D30</f>
        <v>0</v>
      </c>
    </row>
    <row r="74" spans="1:4">
      <c r="A74" s="178" t="s">
        <v>32</v>
      </c>
      <c r="B74" s="136" t="s">
        <v>289</v>
      </c>
      <c r="C74" s="30" t="s">
        <v>1</v>
      </c>
      <c r="D74" s="241">
        <f>D31</f>
        <v>10.63</v>
      </c>
    </row>
    <row r="75" spans="1:4">
      <c r="A75" s="178" t="s">
        <v>54</v>
      </c>
      <c r="B75" s="136" t="s">
        <v>158</v>
      </c>
      <c r="C75" s="30" t="s">
        <v>1</v>
      </c>
      <c r="D75" s="241">
        <f>D32</f>
        <v>2</v>
      </c>
    </row>
    <row r="76" spans="1:4" ht="13.5" thickBot="1">
      <c r="A76" s="179" t="s">
        <v>55</v>
      </c>
      <c r="B76" s="137" t="s">
        <v>57</v>
      </c>
      <c r="C76" s="31" t="s">
        <v>1</v>
      </c>
      <c r="D76" s="246">
        <f>D33</f>
        <v>0</v>
      </c>
    </row>
    <row r="77" spans="1:4" ht="13.5" thickBot="1">
      <c r="A77" s="402" t="s">
        <v>115</v>
      </c>
      <c r="B77" s="404"/>
      <c r="C77" s="55" t="s">
        <v>1</v>
      </c>
      <c r="D77" s="56">
        <f>SUM(D70:D76)</f>
        <v>906.63</v>
      </c>
    </row>
    <row r="78" spans="1:4" ht="13.5" thickBot="1">
      <c r="A78" s="225"/>
      <c r="B78" s="226"/>
      <c r="C78" s="227"/>
      <c r="D78" s="228"/>
    </row>
    <row r="79" spans="1:4" ht="13.5" thickBot="1">
      <c r="A79" s="420" t="s">
        <v>116</v>
      </c>
      <c r="B79" s="421"/>
      <c r="C79" s="421"/>
      <c r="D79" s="423"/>
    </row>
    <row r="80" spans="1:4" ht="13.5" thickBot="1">
      <c r="A80" s="215">
        <v>2</v>
      </c>
      <c r="B80" s="274" t="s">
        <v>45</v>
      </c>
      <c r="C80" s="24" t="s">
        <v>1</v>
      </c>
      <c r="D80" s="11" t="s">
        <v>12</v>
      </c>
    </row>
    <row r="81" spans="1:4">
      <c r="A81" s="180" t="s">
        <v>49</v>
      </c>
      <c r="B81" s="138" t="s">
        <v>68</v>
      </c>
      <c r="C81" s="45"/>
      <c r="D81" s="13">
        <f>D53</f>
        <v>529.13699999999994</v>
      </c>
    </row>
    <row r="82" spans="1:4">
      <c r="A82" s="180" t="s">
        <v>50</v>
      </c>
      <c r="B82" s="139" t="s">
        <v>69</v>
      </c>
      <c r="C82" s="32"/>
      <c r="D82" s="15">
        <f>D65</f>
        <v>383.32</v>
      </c>
    </row>
    <row r="83" spans="1:4" ht="13.5" thickBot="1">
      <c r="A83" s="181" t="s">
        <v>51</v>
      </c>
      <c r="B83" s="140" t="s">
        <v>98</v>
      </c>
      <c r="C83" s="44"/>
      <c r="D83" s="18">
        <f>D77</f>
        <v>906.63</v>
      </c>
    </row>
    <row r="84" spans="1:4" ht="13.5" thickBot="1">
      <c r="A84" s="182"/>
      <c r="B84" s="114" t="s">
        <v>6</v>
      </c>
      <c r="C84" s="58" t="s">
        <v>1</v>
      </c>
      <c r="D84" s="60">
        <f>SUM(D81:D83)</f>
        <v>1819.087</v>
      </c>
    </row>
    <row r="85" spans="1:4" ht="13.5" thickBot="1">
      <c r="A85" s="168"/>
      <c r="B85" s="115"/>
      <c r="C85" s="33"/>
      <c r="D85" s="34"/>
    </row>
    <row r="86" spans="1:4" ht="13.5" thickBot="1">
      <c r="A86" s="417" t="s">
        <v>144</v>
      </c>
      <c r="B86" s="418"/>
      <c r="C86" s="418"/>
      <c r="D86" s="419"/>
    </row>
    <row r="87" spans="1:4" s="98" customFormat="1" ht="13.5" thickBot="1">
      <c r="A87" s="215">
        <v>3</v>
      </c>
      <c r="B87" s="410" t="s">
        <v>52</v>
      </c>
      <c r="C87" s="410"/>
      <c r="D87" s="411"/>
    </row>
    <row r="88" spans="1:4">
      <c r="A88" s="95" t="s">
        <v>28</v>
      </c>
      <c r="B88" s="271" t="s">
        <v>174</v>
      </c>
      <c r="C88" s="250">
        <f>33/365*0.2</f>
        <v>1.8082191780821918E-2</v>
      </c>
      <c r="D88" s="13">
        <f>C88*D47</f>
        <v>46.832876712328769</v>
      </c>
    </row>
    <row r="89" spans="1:4">
      <c r="A89" s="175" t="s">
        <v>29</v>
      </c>
      <c r="B89" s="141" t="s">
        <v>146</v>
      </c>
      <c r="C89" s="251">
        <f>C88*8%</f>
        <v>1.4465753424657535E-3</v>
      </c>
      <c r="D89" s="93">
        <f>C89*D47</f>
        <v>3.7466301369863015</v>
      </c>
    </row>
    <row r="90" spans="1:4" ht="25.5">
      <c r="A90" s="183" t="s">
        <v>30</v>
      </c>
      <c r="B90" s="132" t="s">
        <v>164</v>
      </c>
      <c r="C90" s="252">
        <v>4.0500000000000001E-2</v>
      </c>
      <c r="D90" s="22">
        <f>C90*D47</f>
        <v>104.89500000000001</v>
      </c>
    </row>
    <row r="91" spans="1:4">
      <c r="A91" s="95" t="s">
        <v>31</v>
      </c>
      <c r="B91" s="142" t="s">
        <v>162</v>
      </c>
      <c r="C91" s="253">
        <v>1.9E-3</v>
      </c>
      <c r="D91" s="15">
        <f>C91*D47</f>
        <v>4.9210000000000003</v>
      </c>
    </row>
    <row r="92" spans="1:4" ht="25.5">
      <c r="A92" s="184" t="s">
        <v>32</v>
      </c>
      <c r="B92" s="142" t="s">
        <v>163</v>
      </c>
      <c r="C92" s="254">
        <v>6.9999999999999999E-4</v>
      </c>
      <c r="D92" s="49">
        <f>C92*D47</f>
        <v>1.8129999999999999</v>
      </c>
    </row>
    <row r="93" spans="1:4" ht="26.25" thickBot="1">
      <c r="A93" s="185" t="s">
        <v>53</v>
      </c>
      <c r="B93" s="143" t="s">
        <v>165</v>
      </c>
      <c r="C93" s="255">
        <v>4.4999999999999997E-3</v>
      </c>
      <c r="D93" s="90">
        <f>C93*D47</f>
        <v>11.654999999999999</v>
      </c>
    </row>
    <row r="94" spans="1:4" ht="13.5" thickBot="1">
      <c r="A94" s="186"/>
      <c r="B94" s="116" t="s">
        <v>70</v>
      </c>
      <c r="C94" s="256">
        <f>SUM(C88:C93)</f>
        <v>6.7128767123287678E-2</v>
      </c>
      <c r="D94" s="94">
        <f>SUM(D88:D93)</f>
        <v>173.86350684931506</v>
      </c>
    </row>
    <row r="95" spans="1:4">
      <c r="A95" s="415" t="s">
        <v>150</v>
      </c>
      <c r="B95" s="415"/>
      <c r="C95" s="415"/>
      <c r="D95" s="415"/>
    </row>
    <row r="96" spans="1:4">
      <c r="A96" s="416" t="s">
        <v>151</v>
      </c>
      <c r="B96" s="416"/>
      <c r="C96" s="416"/>
      <c r="D96" s="416"/>
    </row>
    <row r="97" spans="1:4" ht="13.5" thickBot="1">
      <c r="A97" s="187"/>
      <c r="B97" s="216"/>
      <c r="C97" s="217"/>
      <c r="D97" s="218"/>
    </row>
    <row r="98" spans="1:4" ht="13.5" thickBot="1">
      <c r="A98" s="417" t="s">
        <v>91</v>
      </c>
      <c r="B98" s="418"/>
      <c r="C98" s="418"/>
      <c r="D98" s="419"/>
    </row>
    <row r="99" spans="1:4" ht="13.5" thickBot="1">
      <c r="A99" s="35" t="s">
        <v>73</v>
      </c>
      <c r="B99" s="274" t="s">
        <v>104</v>
      </c>
      <c r="C99" s="219" t="s">
        <v>1</v>
      </c>
      <c r="D99" s="220" t="s">
        <v>12</v>
      </c>
    </row>
    <row r="100" spans="1:4" ht="25.5">
      <c r="A100" s="95" t="s">
        <v>28</v>
      </c>
      <c r="B100" s="138" t="s">
        <v>166</v>
      </c>
      <c r="C100" s="257">
        <v>9.4999999999999998E-3</v>
      </c>
      <c r="D100" s="96">
        <f>C100*$D$47</f>
        <v>24.605</v>
      </c>
    </row>
    <row r="101" spans="1:4">
      <c r="A101" s="95" t="s">
        <v>29</v>
      </c>
      <c r="B101" s="139" t="s">
        <v>167</v>
      </c>
      <c r="C101" s="253">
        <v>4.1700000000000001E-2</v>
      </c>
      <c r="D101" s="188">
        <f t="shared" ref="D101:D105" si="1">C101*$D$47</f>
        <v>108.003</v>
      </c>
    </row>
    <row r="102" spans="1:4">
      <c r="A102" s="95" t="s">
        <v>30</v>
      </c>
      <c r="B102" s="139" t="s">
        <v>168</v>
      </c>
      <c r="C102" s="258">
        <v>1E-3</v>
      </c>
      <c r="D102" s="188">
        <f t="shared" si="1"/>
        <v>2.59</v>
      </c>
    </row>
    <row r="103" spans="1:4">
      <c r="A103" s="95" t="s">
        <v>31</v>
      </c>
      <c r="B103" s="139" t="s">
        <v>169</v>
      </c>
      <c r="C103" s="258">
        <v>6.3E-3</v>
      </c>
      <c r="D103" s="188">
        <f t="shared" si="1"/>
        <v>16.317</v>
      </c>
    </row>
    <row r="104" spans="1:4" ht="25.5">
      <c r="A104" s="95" t="s">
        <v>32</v>
      </c>
      <c r="B104" s="139" t="s">
        <v>170</v>
      </c>
      <c r="C104" s="258">
        <v>2.0000000000000001E-4</v>
      </c>
      <c r="D104" s="188">
        <f t="shared" si="1"/>
        <v>0.51800000000000002</v>
      </c>
    </row>
    <row r="105" spans="1:4" ht="13.5" thickBot="1">
      <c r="A105" s="189" t="s">
        <v>53</v>
      </c>
      <c r="B105" s="139" t="s">
        <v>96</v>
      </c>
      <c r="C105" s="259">
        <v>0</v>
      </c>
      <c r="D105" s="188">
        <f t="shared" si="1"/>
        <v>0</v>
      </c>
    </row>
    <row r="106" spans="1:4" ht="13.5" thickBot="1">
      <c r="A106" s="182"/>
      <c r="B106" s="144" t="s">
        <v>8</v>
      </c>
      <c r="C106" s="260">
        <f>SUM(C100:C105)</f>
        <v>5.8700000000000002E-2</v>
      </c>
      <c r="D106" s="51">
        <f>SUM(D100:D105)</f>
        <v>152.03300000000002</v>
      </c>
    </row>
    <row r="107" spans="1:4" ht="13.5" thickBot="1">
      <c r="A107" s="190" t="s">
        <v>54</v>
      </c>
      <c r="B107" s="145" t="s">
        <v>117</v>
      </c>
      <c r="C107" s="261">
        <f>C106*C65</f>
        <v>8.6876000000000019E-3</v>
      </c>
      <c r="D107" s="47">
        <f>C107*D47</f>
        <v>22.500884000000006</v>
      </c>
    </row>
    <row r="108" spans="1:4" ht="26.25" thickBot="1">
      <c r="A108" s="191" t="s">
        <v>55</v>
      </c>
      <c r="B108" s="146" t="s">
        <v>118</v>
      </c>
      <c r="C108" s="262">
        <f>C53*C65</f>
        <v>3.02364E-2</v>
      </c>
      <c r="D108" s="91">
        <f>C108*D47</f>
        <v>78.312275999999997</v>
      </c>
    </row>
    <row r="109" spans="1:4" ht="13.5" thickBot="1">
      <c r="A109" s="192"/>
      <c r="B109" s="147" t="s">
        <v>9</v>
      </c>
      <c r="C109" s="263">
        <f>C106+C108+C107</f>
        <v>9.7624000000000002E-2</v>
      </c>
      <c r="D109" s="57">
        <f>SUM(D106:D108)</f>
        <v>252.84616000000003</v>
      </c>
    </row>
    <row r="110" spans="1:4">
      <c r="A110" s="415" t="s">
        <v>152</v>
      </c>
      <c r="B110" s="415"/>
      <c r="C110" s="415"/>
      <c r="D110" s="415"/>
    </row>
    <row r="111" spans="1:4" ht="13.5" thickBot="1">
      <c r="B111" s="167"/>
      <c r="C111" s="167"/>
      <c r="D111" s="167"/>
    </row>
    <row r="112" spans="1:4" ht="13.5" thickBot="1">
      <c r="A112" s="420" t="s">
        <v>81</v>
      </c>
      <c r="B112" s="421"/>
      <c r="C112" s="421"/>
      <c r="D112" s="422"/>
    </row>
    <row r="113" spans="1:5" ht="13.5" thickBot="1">
      <c r="A113" s="35">
        <v>5</v>
      </c>
      <c r="B113" s="275" t="s">
        <v>72</v>
      </c>
      <c r="C113" s="10" t="s">
        <v>1</v>
      </c>
      <c r="D113" s="11" t="s">
        <v>12</v>
      </c>
    </row>
    <row r="114" spans="1:5">
      <c r="A114" s="95" t="s">
        <v>28</v>
      </c>
      <c r="B114" s="117" t="s">
        <v>74</v>
      </c>
      <c r="C114" s="12" t="s">
        <v>1</v>
      </c>
      <c r="D114" s="13">
        <f>UNIFORMES!F13</f>
        <v>70.541666666666671</v>
      </c>
    </row>
    <row r="115" spans="1:5">
      <c r="A115" s="95" t="s">
        <v>29</v>
      </c>
      <c r="B115" s="118" t="s">
        <v>284</v>
      </c>
      <c r="C115" s="30" t="s">
        <v>1</v>
      </c>
      <c r="D115" s="15">
        <f>UNIFORMES!C86</f>
        <v>1.712962962962963</v>
      </c>
    </row>
    <row r="116" spans="1:5">
      <c r="A116" s="95" t="s">
        <v>30</v>
      </c>
      <c r="B116" s="118" t="s">
        <v>136</v>
      </c>
      <c r="C116" s="30" t="s">
        <v>1</v>
      </c>
      <c r="D116" s="15">
        <v>0</v>
      </c>
    </row>
    <row r="117" spans="1:5" ht="13.5" thickBot="1">
      <c r="A117" s="189" t="s">
        <v>31</v>
      </c>
      <c r="B117" s="119" t="s">
        <v>57</v>
      </c>
      <c r="C117" s="31" t="s">
        <v>1</v>
      </c>
      <c r="D117" s="27">
        <v>0</v>
      </c>
    </row>
    <row r="118" spans="1:5" ht="13.5" thickBot="1">
      <c r="A118" s="182"/>
      <c r="B118" s="120" t="s">
        <v>7</v>
      </c>
      <c r="C118" s="55" t="s">
        <v>1</v>
      </c>
      <c r="D118" s="56">
        <f>SUM(D114:D117)</f>
        <v>72.254629629629633</v>
      </c>
    </row>
    <row r="119" spans="1:5" ht="13.5" thickBot="1">
      <c r="B119" s="106" t="s">
        <v>1</v>
      </c>
      <c r="C119" s="19" t="s">
        <v>1</v>
      </c>
      <c r="D119" s="20" t="s">
        <v>1</v>
      </c>
    </row>
    <row r="120" spans="1:5" ht="13.5" thickBot="1">
      <c r="A120" s="420" t="s">
        <v>75</v>
      </c>
      <c r="B120" s="421"/>
      <c r="C120" s="421"/>
      <c r="D120" s="422"/>
    </row>
    <row r="121" spans="1:5" ht="13.5" thickBot="1">
      <c r="A121" s="21">
        <v>6</v>
      </c>
      <c r="B121" s="36" t="s">
        <v>112</v>
      </c>
      <c r="C121" s="21" t="s">
        <v>1</v>
      </c>
      <c r="D121" s="21"/>
    </row>
    <row r="122" spans="1:5">
      <c r="A122" s="193" t="s">
        <v>28</v>
      </c>
      <c r="B122" s="121" t="s">
        <v>76</v>
      </c>
      <c r="C122" s="268">
        <f>'ASS SENIOR '!C122</f>
        <v>0.03</v>
      </c>
      <c r="D122" s="15">
        <f>D145*C122</f>
        <v>147.24153889436832</v>
      </c>
    </row>
    <row r="123" spans="1:5">
      <c r="A123" s="194"/>
      <c r="B123" s="122" t="s">
        <v>103</v>
      </c>
      <c r="C123" s="269"/>
      <c r="D123" s="37">
        <f>D145+D122</f>
        <v>5055.2928353733123</v>
      </c>
    </row>
    <row r="124" spans="1:5">
      <c r="A124" s="194" t="s">
        <v>29</v>
      </c>
      <c r="B124" s="123" t="s">
        <v>77</v>
      </c>
      <c r="C124" s="268">
        <f>'ASS SENIOR '!C124</f>
        <v>0.03</v>
      </c>
      <c r="D124" s="15">
        <f>C124*D123</f>
        <v>151.65878506119935</v>
      </c>
    </row>
    <row r="125" spans="1:5">
      <c r="A125" s="194"/>
      <c r="B125" s="123"/>
      <c r="C125" s="26"/>
      <c r="D125" s="37">
        <f>D123+D124</f>
        <v>5206.9516204345118</v>
      </c>
    </row>
    <row r="126" spans="1:5">
      <c r="A126" s="194" t="s">
        <v>30</v>
      </c>
      <c r="B126" s="124" t="s">
        <v>33</v>
      </c>
      <c r="C126" s="270">
        <f>C133+C129+C128+C130</f>
        <v>0.13150000000000001</v>
      </c>
      <c r="D126" s="15">
        <f>D146-D122-D124</f>
        <v>788.38703291553065</v>
      </c>
      <c r="E126" s="279"/>
    </row>
    <row r="127" spans="1:5">
      <c r="A127" s="194" t="s">
        <v>88</v>
      </c>
      <c r="B127" s="123" t="s">
        <v>78</v>
      </c>
      <c r="C127" s="268">
        <f>C129+C128+C130</f>
        <v>8.1499999999999989E-2</v>
      </c>
      <c r="D127" s="37">
        <f>D126/C126*C127</f>
        <v>488.62010024802839</v>
      </c>
    </row>
    <row r="128" spans="1:5">
      <c r="A128" s="194"/>
      <c r="B128" s="123" t="s">
        <v>99</v>
      </c>
      <c r="C128" s="268">
        <v>6.4999999999999997E-3</v>
      </c>
      <c r="D128" s="15">
        <f>D126/C126*C128</f>
        <v>38.969701246775273</v>
      </c>
    </row>
    <row r="129" spans="1:4">
      <c r="A129" s="194"/>
      <c r="B129" s="123" t="s">
        <v>100</v>
      </c>
      <c r="C129" s="268">
        <v>0.03</v>
      </c>
      <c r="D129" s="15">
        <f>D126/C126*C129</f>
        <v>179.86015960050128</v>
      </c>
    </row>
    <row r="130" spans="1:4">
      <c r="A130" s="194"/>
      <c r="B130" s="123" t="s">
        <v>180</v>
      </c>
      <c r="C130" s="268">
        <v>4.4999999999999998E-2</v>
      </c>
      <c r="D130" s="15">
        <f>D126/C126*C130</f>
        <v>269.79023940075189</v>
      </c>
    </row>
    <row r="131" spans="1:4">
      <c r="A131" s="194"/>
      <c r="B131" s="123" t="s">
        <v>101</v>
      </c>
      <c r="C131" s="268">
        <v>0</v>
      </c>
      <c r="D131" s="15">
        <v>0</v>
      </c>
    </row>
    <row r="132" spans="1:4">
      <c r="A132" s="194" t="s">
        <v>89</v>
      </c>
      <c r="B132" s="124" t="s">
        <v>79</v>
      </c>
      <c r="C132" s="270">
        <f>C134+C133</f>
        <v>0.05</v>
      </c>
      <c r="D132" s="37">
        <f>D126/C126*C132</f>
        <v>299.76693266750215</v>
      </c>
    </row>
    <row r="133" spans="1:4">
      <c r="A133" s="194"/>
      <c r="B133" s="123" t="s">
        <v>102</v>
      </c>
      <c r="C133" s="268">
        <v>0.05</v>
      </c>
      <c r="D133" s="15">
        <f>D126/C126*C132</f>
        <v>299.76693266750215</v>
      </c>
    </row>
    <row r="134" spans="1:4" ht="13.5" thickBot="1">
      <c r="A134" s="195"/>
      <c r="B134" s="105" t="s">
        <v>101</v>
      </c>
      <c r="C134" s="268">
        <v>0</v>
      </c>
      <c r="D134" s="18">
        <v>0</v>
      </c>
    </row>
    <row r="135" spans="1:4" ht="13.5" thickBot="1">
      <c r="A135" s="182"/>
      <c r="B135" s="114" t="s">
        <v>7</v>
      </c>
      <c r="C135" s="58" t="s">
        <v>1</v>
      </c>
      <c r="D135" s="50">
        <f>D122+D124+D126</f>
        <v>1087.2873568710984</v>
      </c>
    </row>
    <row r="136" spans="1:4" ht="13.5" thickBot="1">
      <c r="A136" s="225"/>
      <c r="B136" s="226"/>
      <c r="C136" s="227"/>
      <c r="D136" s="228"/>
    </row>
    <row r="137" spans="1:4" ht="13.5" thickBot="1">
      <c r="A137" s="224" t="s">
        <v>105</v>
      </c>
      <c r="B137" s="221" t="s">
        <v>106</v>
      </c>
      <c r="C137" s="222" t="s">
        <v>1</v>
      </c>
      <c r="D137" s="223"/>
    </row>
    <row r="138" spans="1:4" ht="13.5" thickBot="1">
      <c r="A138" s="225"/>
      <c r="B138" s="226"/>
      <c r="C138" s="227"/>
      <c r="D138" s="228"/>
    </row>
    <row r="139" spans="1:4" ht="13.5" thickBot="1">
      <c r="A139" s="21">
        <v>1</v>
      </c>
      <c r="B139" s="274" t="s">
        <v>86</v>
      </c>
      <c r="C139" s="24" t="s">
        <v>1</v>
      </c>
      <c r="D139" s="11" t="s">
        <v>12</v>
      </c>
    </row>
    <row r="140" spans="1:4">
      <c r="A140" s="196" t="s">
        <v>28</v>
      </c>
      <c r="B140" s="110" t="s">
        <v>85</v>
      </c>
      <c r="C140" s="123"/>
      <c r="D140" s="197">
        <f>D47</f>
        <v>2590</v>
      </c>
    </row>
    <row r="141" spans="1:4">
      <c r="A141" s="95" t="s">
        <v>29</v>
      </c>
      <c r="B141" s="110" t="s">
        <v>84</v>
      </c>
      <c r="C141" s="123"/>
      <c r="D141" s="197">
        <f>D84</f>
        <v>1819.087</v>
      </c>
    </row>
    <row r="142" spans="1:4">
      <c r="A142" s="95" t="s">
        <v>30</v>
      </c>
      <c r="B142" s="110" t="s">
        <v>83</v>
      </c>
      <c r="C142" s="123"/>
      <c r="D142" s="197">
        <f>D94</f>
        <v>173.86350684931506</v>
      </c>
    </row>
    <row r="143" spans="1:4">
      <c r="A143" s="95" t="s">
        <v>31</v>
      </c>
      <c r="B143" s="110" t="s">
        <v>82</v>
      </c>
      <c r="C143" s="123"/>
      <c r="D143" s="197">
        <f>D109</f>
        <v>252.84616000000003</v>
      </c>
    </row>
    <row r="144" spans="1:4" ht="13.5" thickBot="1">
      <c r="A144" s="176" t="s">
        <v>32</v>
      </c>
      <c r="B144" s="112" t="s">
        <v>80</v>
      </c>
      <c r="C144" s="105"/>
      <c r="D144" s="198">
        <f>D118</f>
        <v>72.254629629629633</v>
      </c>
    </row>
    <row r="145" spans="1:4" ht="16.5" thickBot="1">
      <c r="A145" s="199"/>
      <c r="B145" s="125" t="s">
        <v>114</v>
      </c>
      <c r="C145" s="200"/>
      <c r="D145" s="201">
        <f>SUM(D140:D144)</f>
        <v>4908.0512964789441</v>
      </c>
    </row>
    <row r="146" spans="1:4" ht="13.5" thickBot="1">
      <c r="A146" s="202" t="s">
        <v>53</v>
      </c>
      <c r="B146" s="126" t="s">
        <v>87</v>
      </c>
      <c r="C146" s="203"/>
      <c r="D146" s="204">
        <f>D147-D145</f>
        <v>1087.2873568710984</v>
      </c>
    </row>
    <row r="147" spans="1:4" ht="16.5" thickBot="1">
      <c r="A147" s="402" t="s">
        <v>110</v>
      </c>
      <c r="B147" s="403"/>
      <c r="C147" s="404"/>
      <c r="D147" s="205">
        <f>D125/(100%-C126)</f>
        <v>5995.3386533500425</v>
      </c>
    </row>
    <row r="148" spans="1:4" ht="13.5" thickBot="1">
      <c r="B148" s="127"/>
      <c r="C148" s="127"/>
      <c r="D148" s="127"/>
    </row>
    <row r="149" spans="1:4" ht="13.5" thickBot="1">
      <c r="A149" s="229" t="s">
        <v>107</v>
      </c>
      <c r="B149" s="230" t="s">
        <v>173</v>
      </c>
      <c r="C149" s="48" t="s">
        <v>1</v>
      </c>
      <c r="D149" s="38"/>
    </row>
    <row r="150" spans="1:4" ht="13.5" thickBot="1">
      <c r="A150" s="225"/>
      <c r="B150" s="226"/>
      <c r="C150" s="227"/>
      <c r="D150" s="228"/>
    </row>
    <row r="151" spans="1:4" ht="13.5" thickBot="1">
      <c r="A151" s="39" t="s">
        <v>108</v>
      </c>
      <c r="B151" s="128" t="s">
        <v>109</v>
      </c>
      <c r="C151" s="40" t="s">
        <v>1</v>
      </c>
      <c r="D151" s="41" t="s">
        <v>12</v>
      </c>
    </row>
    <row r="152" spans="1:4">
      <c r="A152" s="206" t="s">
        <v>28</v>
      </c>
      <c r="B152" s="129" t="s">
        <v>58</v>
      </c>
      <c r="C152" s="264">
        <f>C51</f>
        <v>8.3299999999999999E-2</v>
      </c>
      <c r="D152" s="42">
        <f>C152*D47</f>
        <v>215.74699999999999</v>
      </c>
    </row>
    <row r="153" spans="1:4">
      <c r="A153" s="207" t="s">
        <v>29</v>
      </c>
      <c r="B153" s="130" t="s">
        <v>143</v>
      </c>
      <c r="C153" s="265">
        <f>C52</f>
        <v>0.121</v>
      </c>
      <c r="D153" s="99">
        <f>C153*D47</f>
        <v>313.39</v>
      </c>
    </row>
    <row r="154" spans="1:4">
      <c r="A154" s="208" t="s">
        <v>30</v>
      </c>
      <c r="B154" s="166" t="s">
        <v>71</v>
      </c>
      <c r="C154" s="266">
        <v>4.4999999999999998E-2</v>
      </c>
      <c r="D154" s="99">
        <f>C154*D47</f>
        <v>116.55</v>
      </c>
    </row>
    <row r="155" spans="1:4" ht="13.5" thickBot="1">
      <c r="A155" s="209" t="s">
        <v>31</v>
      </c>
      <c r="B155" s="131" t="s">
        <v>141</v>
      </c>
      <c r="C155" s="267">
        <f>C108</f>
        <v>3.02364E-2</v>
      </c>
      <c r="D155" s="99">
        <f>C155*D47</f>
        <v>78.312275999999997</v>
      </c>
    </row>
    <row r="156" spans="1:4" ht="16.5" thickBot="1">
      <c r="A156" s="413" t="s">
        <v>16</v>
      </c>
      <c r="B156" s="414"/>
      <c r="C156" s="89">
        <f>SUM(C152:C155)</f>
        <v>0.27953639999999996</v>
      </c>
      <c r="D156" s="46">
        <f>SUM(D152:D155)</f>
        <v>723.9992759999999</v>
      </c>
    </row>
    <row r="157" spans="1:4">
      <c r="A157" s="401" t="s">
        <v>172</v>
      </c>
      <c r="B157" s="401"/>
      <c r="C157" s="401"/>
      <c r="D157" s="401"/>
    </row>
    <row r="159" spans="1:4">
      <c r="A159" s="412" t="s">
        <v>171</v>
      </c>
      <c r="B159" s="412"/>
      <c r="C159" s="412"/>
      <c r="D159" s="412"/>
    </row>
    <row r="160" spans="1:4">
      <c r="A160" s="412" t="s">
        <v>153</v>
      </c>
      <c r="B160" s="412"/>
      <c r="C160" s="412"/>
      <c r="D160" s="412"/>
    </row>
  </sheetData>
  <mergeCells count="56">
    <mergeCell ref="A160:D160"/>
    <mergeCell ref="A112:D112"/>
    <mergeCell ref="A120:D120"/>
    <mergeCell ref="A147:C147"/>
    <mergeCell ref="A156:B156"/>
    <mergeCell ref="A157:D157"/>
    <mergeCell ref="A159:D159"/>
    <mergeCell ref="A110:D110"/>
    <mergeCell ref="A54:D54"/>
    <mergeCell ref="A65:B65"/>
    <mergeCell ref="A66:D66"/>
    <mergeCell ref="A67:D67"/>
    <mergeCell ref="A77:B77"/>
    <mergeCell ref="A79:B79"/>
    <mergeCell ref="C79:D79"/>
    <mergeCell ref="A86:D86"/>
    <mergeCell ref="B87:D87"/>
    <mergeCell ref="A95:D95"/>
    <mergeCell ref="A96:D96"/>
    <mergeCell ref="A98:D98"/>
    <mergeCell ref="A53:B53"/>
    <mergeCell ref="A30:C30"/>
    <mergeCell ref="A31:C31"/>
    <mergeCell ref="A32:C32"/>
    <mergeCell ref="A33:C33"/>
    <mergeCell ref="A34:C34"/>
    <mergeCell ref="B36:D36"/>
    <mergeCell ref="A39:B39"/>
    <mergeCell ref="C39:D39"/>
    <mergeCell ref="A47:C47"/>
    <mergeCell ref="A49:B49"/>
    <mergeCell ref="B50:D50"/>
    <mergeCell ref="A29:C29"/>
    <mergeCell ref="A16:B16"/>
    <mergeCell ref="A17:B17"/>
    <mergeCell ref="A19:D19"/>
    <mergeCell ref="A20:C20"/>
    <mergeCell ref="A21:C21"/>
    <mergeCell ref="A22:C22"/>
    <mergeCell ref="A23:C23"/>
    <mergeCell ref="A24:C24"/>
    <mergeCell ref="A26:D26"/>
    <mergeCell ref="A27:C27"/>
    <mergeCell ref="A28:C28"/>
    <mergeCell ref="A15:D15"/>
    <mergeCell ref="A1:D1"/>
    <mergeCell ref="A2:D2"/>
    <mergeCell ref="A3:D3"/>
    <mergeCell ref="A5:C5"/>
    <mergeCell ref="A6:C6"/>
    <mergeCell ref="A7:C7"/>
    <mergeCell ref="A9:D9"/>
    <mergeCell ref="A10:C10"/>
    <mergeCell ref="A11:C11"/>
    <mergeCell ref="A12:C12"/>
    <mergeCell ref="A13:C13"/>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A49" zoomScale="70" zoomScaleNormal="70" workbookViewId="0">
      <selection activeCell="D71" sqref="D71"/>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11" style="43" bestFit="1" customWidth="1"/>
    <col min="6" max="16384" width="8.7109375" style="43"/>
  </cols>
  <sheetData>
    <row r="1" spans="1:11">
      <c r="A1" s="424" t="s">
        <v>0</v>
      </c>
      <c r="B1" s="424"/>
      <c r="C1" s="424"/>
      <c r="D1" s="424"/>
    </row>
    <row r="2" spans="1:11">
      <c r="A2" s="424" t="s">
        <v>10</v>
      </c>
      <c r="B2" s="424"/>
      <c r="C2" s="424"/>
      <c r="D2" s="424"/>
    </row>
    <row r="3" spans="1:11">
      <c r="A3" s="424" t="s">
        <v>301</v>
      </c>
      <c r="B3" s="424"/>
      <c r="C3" s="424"/>
      <c r="D3" s="424"/>
    </row>
    <row r="4" spans="1:11" ht="13.5" thickBot="1">
      <c r="B4" s="1" t="s">
        <v>1</v>
      </c>
      <c r="C4" s="2" t="s">
        <v>1</v>
      </c>
      <c r="D4" s="2" t="s">
        <v>1</v>
      </c>
    </row>
    <row r="5" spans="1:11" ht="14.25" thickTop="1">
      <c r="A5" s="425" t="s">
        <v>17</v>
      </c>
      <c r="B5" s="426"/>
      <c r="C5" s="427"/>
      <c r="D5" s="276" t="s">
        <v>175</v>
      </c>
      <c r="E5" s="276"/>
      <c r="F5" s="276"/>
      <c r="G5" s="276"/>
      <c r="H5" s="276"/>
      <c r="I5" s="276"/>
      <c r="J5" s="276"/>
      <c r="K5" s="276"/>
    </row>
    <row r="6" spans="1:11">
      <c r="A6" s="398" t="s">
        <v>119</v>
      </c>
      <c r="B6" s="399"/>
      <c r="C6" s="428"/>
      <c r="D6" s="277">
        <v>44075</v>
      </c>
    </row>
    <row r="7" spans="1:11" ht="13.5" thickBot="1">
      <c r="A7" s="429" t="s">
        <v>18</v>
      </c>
      <c r="B7" s="430"/>
      <c r="C7" s="431"/>
      <c r="D7" s="231" t="s">
        <v>176</v>
      </c>
    </row>
    <row r="8" spans="1:11" ht="14.25" thickTop="1" thickBot="1">
      <c r="B8" s="100"/>
      <c r="C8" s="3"/>
      <c r="D8" s="4"/>
    </row>
    <row r="9" spans="1:11" ht="14.25" thickTop="1" thickBot="1">
      <c r="A9" s="432" t="s">
        <v>34</v>
      </c>
      <c r="B9" s="433"/>
      <c r="C9" s="433"/>
      <c r="D9" s="434"/>
    </row>
    <row r="10" spans="1:11" ht="13.5" thickTop="1">
      <c r="A10" s="435" t="s">
        <v>36</v>
      </c>
      <c r="B10" s="436"/>
      <c r="C10" s="437"/>
      <c r="D10" s="232" t="s">
        <v>177</v>
      </c>
    </row>
    <row r="11" spans="1:11">
      <c r="A11" s="398" t="s">
        <v>19</v>
      </c>
      <c r="B11" s="399"/>
      <c r="C11" s="428"/>
      <c r="D11" s="161" t="s">
        <v>43</v>
      </c>
    </row>
    <row r="12" spans="1:11">
      <c r="A12" s="398" t="s">
        <v>35</v>
      </c>
      <c r="B12" s="399"/>
      <c r="C12" s="428"/>
      <c r="D12" s="232">
        <v>2020</v>
      </c>
    </row>
    <row r="13" spans="1:11" ht="13.5" thickBot="1">
      <c r="A13" s="429" t="s">
        <v>20</v>
      </c>
      <c r="B13" s="430"/>
      <c r="C13" s="431"/>
      <c r="D13" s="162">
        <v>12</v>
      </c>
    </row>
    <row r="14" spans="1:11" ht="14.25" thickTop="1" thickBot="1">
      <c r="B14" s="100"/>
      <c r="C14" s="3"/>
      <c r="D14" s="3"/>
    </row>
    <row r="15" spans="1:11" ht="14.25" thickTop="1" thickBot="1">
      <c r="A15" s="438" t="s">
        <v>21</v>
      </c>
      <c r="B15" s="439"/>
      <c r="C15" s="439"/>
      <c r="D15" s="440"/>
    </row>
    <row r="16" spans="1:11" ht="15" customHeight="1" thickTop="1" thickBot="1">
      <c r="A16" s="441" t="s">
        <v>22</v>
      </c>
      <c r="B16" s="441"/>
      <c r="C16" s="272" t="s">
        <v>23</v>
      </c>
      <c r="D16" s="5" t="s">
        <v>24</v>
      </c>
    </row>
    <row r="17" spans="1:4" ht="14.25" thickTop="1" thickBot="1">
      <c r="A17" s="442" t="s">
        <v>186</v>
      </c>
      <c r="B17" s="442"/>
      <c r="C17" s="273" t="s">
        <v>304</v>
      </c>
      <c r="D17" s="163">
        <v>13</v>
      </c>
    </row>
    <row r="18" spans="1:4" ht="14.25" thickTop="1" thickBot="1">
      <c r="A18" s="168"/>
      <c r="B18" s="101"/>
      <c r="C18" s="6"/>
      <c r="D18" s="6"/>
    </row>
    <row r="19" spans="1:4" ht="14.25" thickTop="1" thickBot="1">
      <c r="A19" s="432" t="s">
        <v>38</v>
      </c>
      <c r="B19" s="433"/>
      <c r="C19" s="433"/>
      <c r="D19" s="434"/>
    </row>
    <row r="20" spans="1:4" ht="13.5" thickTop="1">
      <c r="A20" s="425" t="s">
        <v>90</v>
      </c>
      <c r="B20" s="426"/>
      <c r="C20" s="427"/>
      <c r="D20" s="164" t="str">
        <f>A17</f>
        <v>RECEPCIONISTA</v>
      </c>
    </row>
    <row r="21" spans="1:4" ht="13.5">
      <c r="A21" s="398" t="s">
        <v>40</v>
      </c>
      <c r="B21" s="399"/>
      <c r="C21" s="428"/>
      <c r="D21" s="278" t="s">
        <v>292</v>
      </c>
    </row>
    <row r="22" spans="1:4">
      <c r="A22" s="398" t="s">
        <v>39</v>
      </c>
      <c r="B22" s="399"/>
      <c r="C22" s="428"/>
      <c r="D22" s="233">
        <v>1826.64</v>
      </c>
    </row>
    <row r="23" spans="1:4">
      <c r="A23" s="398" t="s">
        <v>41</v>
      </c>
      <c r="B23" s="399"/>
      <c r="C23" s="428"/>
      <c r="D23" s="165" t="str">
        <f>A17</f>
        <v>RECEPCIONISTA</v>
      </c>
    </row>
    <row r="24" spans="1:4" ht="13.5" thickBot="1">
      <c r="A24" s="429" t="s">
        <v>42</v>
      </c>
      <c r="B24" s="430"/>
      <c r="C24" s="431"/>
      <c r="D24" s="234">
        <v>43831</v>
      </c>
    </row>
    <row r="25" spans="1:4" ht="14.25" thickTop="1" thickBot="1">
      <c r="B25" s="100"/>
      <c r="C25" s="3"/>
      <c r="D25" s="3"/>
    </row>
    <row r="26" spans="1:4" ht="14.25" thickTop="1" thickBot="1">
      <c r="A26" s="432" t="s">
        <v>37</v>
      </c>
      <c r="B26" s="433"/>
      <c r="C26" s="433"/>
      <c r="D26" s="434"/>
    </row>
    <row r="27" spans="1:4" ht="13.5" thickTop="1">
      <c r="A27" s="425" t="s">
        <v>13</v>
      </c>
      <c r="B27" s="426"/>
      <c r="C27" s="449"/>
      <c r="D27" s="235">
        <v>5.5</v>
      </c>
    </row>
    <row r="28" spans="1:4">
      <c r="A28" s="398" t="s">
        <v>15</v>
      </c>
      <c r="B28" s="399"/>
      <c r="C28" s="400"/>
      <c r="D28" s="236">
        <v>33.619999999999997</v>
      </c>
    </row>
    <row r="29" spans="1:4">
      <c r="A29" s="398" t="s">
        <v>14</v>
      </c>
      <c r="B29" s="399"/>
      <c r="C29" s="400"/>
      <c r="D29" s="236">
        <v>0</v>
      </c>
    </row>
    <row r="30" spans="1:4">
      <c r="A30" s="398" t="s">
        <v>113</v>
      </c>
      <c r="B30" s="399"/>
      <c r="C30" s="400"/>
      <c r="D30" s="237">
        <v>0</v>
      </c>
    </row>
    <row r="31" spans="1:4">
      <c r="A31" s="398" t="s">
        <v>26</v>
      </c>
      <c r="B31" s="399"/>
      <c r="C31" s="400"/>
      <c r="D31" s="236">
        <v>10.63</v>
      </c>
    </row>
    <row r="32" spans="1:4">
      <c r="A32" s="398" t="s">
        <v>159</v>
      </c>
      <c r="B32" s="399"/>
      <c r="C32" s="400"/>
      <c r="D32" s="237">
        <v>2</v>
      </c>
    </row>
    <row r="33" spans="1:4">
      <c r="A33" s="450" t="s">
        <v>157</v>
      </c>
      <c r="B33" s="451"/>
      <c r="C33" s="452"/>
      <c r="D33" s="237">
        <v>0</v>
      </c>
    </row>
    <row r="34" spans="1:4" ht="13.5" thickBot="1">
      <c r="A34" s="429" t="s">
        <v>25</v>
      </c>
      <c r="B34" s="430"/>
      <c r="C34" s="448"/>
      <c r="D34" s="238">
        <v>22</v>
      </c>
    </row>
    <row r="35" spans="1:4" ht="14.25" thickTop="1" thickBot="1">
      <c r="A35" s="3"/>
      <c r="B35" s="100"/>
      <c r="C35" s="3"/>
      <c r="D35" s="7"/>
    </row>
    <row r="36" spans="1:4" ht="13.5" thickBot="1">
      <c r="A36" s="8" t="s">
        <v>97</v>
      </c>
      <c r="B36" s="445" t="s">
        <v>111</v>
      </c>
      <c r="C36" s="446"/>
      <c r="D36" s="447"/>
    </row>
    <row r="37" spans="1:4" ht="13.5" thickBot="1">
      <c r="B37" s="100"/>
      <c r="C37" s="3"/>
      <c r="D37" s="3"/>
    </row>
    <row r="38" spans="1:4" ht="39" thickBot="1">
      <c r="A38" s="169"/>
      <c r="B38" s="211" t="s">
        <v>2</v>
      </c>
      <c r="C38" s="212" t="s">
        <v>3</v>
      </c>
      <c r="D38" s="212" t="str">
        <f>A17</f>
        <v>RECEPCIONISTA</v>
      </c>
    </row>
    <row r="39" spans="1:4" ht="13.5" thickBot="1">
      <c r="A39" s="420" t="s">
        <v>4</v>
      </c>
      <c r="B39" s="421"/>
      <c r="C39" s="443" t="s">
        <v>1</v>
      </c>
      <c r="D39" s="444"/>
    </row>
    <row r="40" spans="1:4" ht="13.5" thickBot="1">
      <c r="A40" s="9">
        <v>1</v>
      </c>
      <c r="B40" s="102" t="s">
        <v>11</v>
      </c>
      <c r="C40" s="10" t="s">
        <v>1</v>
      </c>
      <c r="D40" s="11" t="s">
        <v>12</v>
      </c>
    </row>
    <row r="41" spans="1:4">
      <c r="A41" s="170" t="s">
        <v>28</v>
      </c>
      <c r="B41" s="103" t="s">
        <v>56</v>
      </c>
      <c r="C41" s="12" t="s">
        <v>1</v>
      </c>
      <c r="D41" s="240">
        <f>D22</f>
        <v>1826.64</v>
      </c>
    </row>
    <row r="42" spans="1:4">
      <c r="A42" s="170" t="s">
        <v>29</v>
      </c>
      <c r="B42" s="104" t="s">
        <v>92</v>
      </c>
      <c r="C42" s="14" t="s">
        <v>1</v>
      </c>
      <c r="D42" s="241">
        <v>0</v>
      </c>
    </row>
    <row r="43" spans="1:4">
      <c r="A43" s="170" t="s">
        <v>30</v>
      </c>
      <c r="B43" s="104" t="s">
        <v>93</v>
      </c>
      <c r="C43" s="14" t="s">
        <v>1</v>
      </c>
      <c r="D43" s="241">
        <v>0</v>
      </c>
    </row>
    <row r="44" spans="1:4">
      <c r="A44" s="170" t="s">
        <v>31</v>
      </c>
      <c r="B44" s="104" t="s">
        <v>94</v>
      </c>
      <c r="C44" s="16" t="s">
        <v>1</v>
      </c>
      <c r="D44" s="241">
        <v>0</v>
      </c>
    </row>
    <row r="45" spans="1:4">
      <c r="A45" s="170" t="s">
        <v>32</v>
      </c>
      <c r="B45" s="104" t="s">
        <v>95</v>
      </c>
      <c r="C45" s="16" t="s">
        <v>1</v>
      </c>
      <c r="D45" s="241">
        <v>0</v>
      </c>
    </row>
    <row r="46" spans="1:4" ht="13.5" thickBot="1">
      <c r="A46" s="171" t="s">
        <v>55</v>
      </c>
      <c r="B46" s="105" t="s">
        <v>57</v>
      </c>
      <c r="C46" s="17" t="s">
        <v>1</v>
      </c>
      <c r="D46" s="242">
        <v>0</v>
      </c>
    </row>
    <row r="47" spans="1:4" ht="13.5" thickBot="1">
      <c r="A47" s="402" t="s">
        <v>5</v>
      </c>
      <c r="B47" s="403"/>
      <c r="C47" s="404"/>
      <c r="D47" s="50">
        <f>SUM(D41:D46)</f>
        <v>1826.64</v>
      </c>
    </row>
    <row r="48" spans="1:4" ht="13.5" thickBot="1">
      <c r="B48" s="106" t="s">
        <v>1</v>
      </c>
      <c r="C48" s="19" t="s">
        <v>1</v>
      </c>
      <c r="D48" s="20" t="s">
        <v>1</v>
      </c>
    </row>
    <row r="49" spans="1:4" ht="13.5" thickBot="1">
      <c r="A49" s="406" t="s">
        <v>47</v>
      </c>
      <c r="B49" s="407"/>
      <c r="C49" s="213"/>
      <c r="D49" s="214"/>
    </row>
    <row r="50" spans="1:4" ht="13.5" thickBot="1">
      <c r="A50" s="39" t="s">
        <v>49</v>
      </c>
      <c r="B50" s="408" t="s">
        <v>44</v>
      </c>
      <c r="C50" s="408"/>
      <c r="D50" s="409"/>
    </row>
    <row r="51" spans="1:4">
      <c r="A51" s="172" t="s">
        <v>28</v>
      </c>
      <c r="B51" s="133" t="s">
        <v>142</v>
      </c>
      <c r="C51" s="247">
        <v>8.3299999999999999E-2</v>
      </c>
      <c r="D51" s="59">
        <f>C51*D47</f>
        <v>152.15911199999999</v>
      </c>
    </row>
    <row r="52" spans="1:4" ht="26.25" thickBot="1">
      <c r="A52" s="173" t="s">
        <v>29</v>
      </c>
      <c r="B52" s="134" t="s">
        <v>145</v>
      </c>
      <c r="C52" s="248">
        <v>0.121</v>
      </c>
      <c r="D52" s="61">
        <f>C52*D47</f>
        <v>221.02343999999999</v>
      </c>
    </row>
    <row r="53" spans="1:4" ht="13.5" thickBot="1">
      <c r="A53" s="402" t="s">
        <v>115</v>
      </c>
      <c r="B53" s="404"/>
      <c r="C53" s="249">
        <f>SUM(C51:C52)</f>
        <v>0.20429999999999998</v>
      </c>
      <c r="D53" s="50">
        <f>SUM(D51:D52)</f>
        <v>373.18255199999999</v>
      </c>
    </row>
    <row r="54" spans="1:4">
      <c r="A54" s="405" t="s">
        <v>149</v>
      </c>
      <c r="B54" s="405"/>
      <c r="C54" s="405"/>
      <c r="D54" s="405"/>
    </row>
    <row r="55" spans="1:4" ht="13.5" thickBot="1">
      <c r="A55" s="168"/>
      <c r="B55" s="107"/>
      <c r="C55" s="23"/>
      <c r="D55" s="23"/>
    </row>
    <row r="56" spans="1:4" ht="13.5" thickBot="1">
      <c r="A56" s="21" t="s">
        <v>50</v>
      </c>
      <c r="B56" s="275" t="s">
        <v>46</v>
      </c>
      <c r="C56" s="24"/>
      <c r="D56" s="11" t="s">
        <v>12</v>
      </c>
    </row>
    <row r="57" spans="1:4">
      <c r="A57" s="174" t="s">
        <v>28</v>
      </c>
      <c r="B57" s="109" t="s">
        <v>59</v>
      </c>
      <c r="C57" s="25"/>
      <c r="D57" s="13">
        <f>$D$47*C57</f>
        <v>0</v>
      </c>
    </row>
    <row r="58" spans="1:4">
      <c r="A58" s="95" t="s">
        <v>29</v>
      </c>
      <c r="B58" s="110" t="s">
        <v>60</v>
      </c>
      <c r="C58" s="26">
        <v>1.4999999999999999E-2</v>
      </c>
      <c r="D58" s="15">
        <f>($D$47*C58)</f>
        <v>27.3996</v>
      </c>
    </row>
    <row r="59" spans="1:4">
      <c r="A59" s="95" t="s">
        <v>30</v>
      </c>
      <c r="B59" s="110" t="s">
        <v>61</v>
      </c>
      <c r="C59" s="26">
        <v>0.01</v>
      </c>
      <c r="D59" s="15">
        <f t="shared" ref="D59:D61" si="0">($D$47*C59)</f>
        <v>18.266400000000001</v>
      </c>
    </row>
    <row r="60" spans="1:4" s="98" customFormat="1">
      <c r="A60" s="95" t="s">
        <v>31</v>
      </c>
      <c r="B60" s="110" t="s">
        <v>62</v>
      </c>
      <c r="C60" s="26">
        <v>2E-3</v>
      </c>
      <c r="D60" s="15">
        <f t="shared" si="0"/>
        <v>3.6532800000000001</v>
      </c>
    </row>
    <row r="61" spans="1:4">
      <c r="A61" s="95" t="s">
        <v>32</v>
      </c>
      <c r="B61" s="110" t="s">
        <v>63</v>
      </c>
      <c r="C61" s="26">
        <v>2.5000000000000001E-2</v>
      </c>
      <c r="D61" s="15">
        <f t="shared" si="0"/>
        <v>45.666000000000004</v>
      </c>
    </row>
    <row r="62" spans="1:4">
      <c r="A62" s="175" t="s">
        <v>53</v>
      </c>
      <c r="B62" s="111" t="s">
        <v>64</v>
      </c>
      <c r="C62" s="92">
        <v>0.08</v>
      </c>
      <c r="D62" s="93">
        <f>$D$47*C62</f>
        <v>146.13120000000001</v>
      </c>
    </row>
    <row r="63" spans="1:4">
      <c r="A63" s="243" t="s">
        <v>54</v>
      </c>
      <c r="B63" s="244" t="s">
        <v>65</v>
      </c>
      <c r="C63" s="245">
        <v>0.01</v>
      </c>
      <c r="D63" s="239">
        <f>($D$47*C63)</f>
        <v>18.266400000000001</v>
      </c>
    </row>
    <row r="64" spans="1:4" ht="13.5" thickBot="1">
      <c r="A64" s="176" t="s">
        <v>55</v>
      </c>
      <c r="B64" s="112" t="s">
        <v>66</v>
      </c>
      <c r="C64" s="52">
        <v>6.0000000000000001E-3</v>
      </c>
      <c r="D64" s="15">
        <f>($D$47*C64)</f>
        <v>10.959840000000002</v>
      </c>
    </row>
    <row r="65" spans="1:4" ht="13.5" thickBot="1">
      <c r="A65" s="402" t="s">
        <v>115</v>
      </c>
      <c r="B65" s="404"/>
      <c r="C65" s="53">
        <f>SUM(C57:C64)</f>
        <v>0.14800000000000002</v>
      </c>
      <c r="D65" s="54">
        <f>SUM(D57:D64)</f>
        <v>270.34271999999999</v>
      </c>
    </row>
    <row r="66" spans="1:4">
      <c r="A66" s="415" t="s">
        <v>147</v>
      </c>
      <c r="B66" s="415"/>
      <c r="C66" s="415"/>
      <c r="D66" s="415"/>
    </row>
    <row r="67" spans="1:4">
      <c r="A67" s="416" t="s">
        <v>148</v>
      </c>
      <c r="B67" s="416"/>
      <c r="C67" s="416"/>
      <c r="D67" s="416"/>
    </row>
    <row r="68" spans="1:4" ht="13.5" thickBot="1">
      <c r="B68" s="106"/>
      <c r="C68" s="19"/>
      <c r="D68" s="20"/>
    </row>
    <row r="69" spans="1:4" ht="13.5" thickBot="1">
      <c r="A69" s="21" t="s">
        <v>51</v>
      </c>
      <c r="B69" s="160" t="s">
        <v>48</v>
      </c>
      <c r="C69" s="28" t="s">
        <v>1</v>
      </c>
      <c r="D69" s="29" t="s">
        <v>12</v>
      </c>
    </row>
    <row r="70" spans="1:4">
      <c r="A70" s="177" t="s">
        <v>28</v>
      </c>
      <c r="B70" s="135" t="s">
        <v>140</v>
      </c>
      <c r="C70" s="12" t="s">
        <v>1</v>
      </c>
      <c r="D70" s="240">
        <f>IF(((D27*2*D34)-D47*0.06)&lt;0,0,(D27*2*D34)-D47*0.06)</f>
        <v>132.4016</v>
      </c>
    </row>
    <row r="71" spans="1:4">
      <c r="A71" s="178" t="s">
        <v>29</v>
      </c>
      <c r="B71" s="136" t="s">
        <v>137</v>
      </c>
      <c r="C71" s="30" t="s">
        <v>1</v>
      </c>
      <c r="D71" s="241">
        <v>733.04</v>
      </c>
    </row>
    <row r="72" spans="1:4">
      <c r="A72" s="178" t="s">
        <v>30</v>
      </c>
      <c r="B72" s="136" t="s">
        <v>138</v>
      </c>
      <c r="C72" s="30" t="s">
        <v>1</v>
      </c>
      <c r="D72" s="241">
        <f>D29</f>
        <v>0</v>
      </c>
    </row>
    <row r="73" spans="1:4">
      <c r="A73" s="178" t="s">
        <v>31</v>
      </c>
      <c r="B73" s="136" t="s">
        <v>67</v>
      </c>
      <c r="C73" s="30" t="s">
        <v>1</v>
      </c>
      <c r="D73" s="241">
        <f>D30</f>
        <v>0</v>
      </c>
    </row>
    <row r="74" spans="1:4">
      <c r="A74" s="178" t="s">
        <v>32</v>
      </c>
      <c r="B74" s="136" t="s">
        <v>139</v>
      </c>
      <c r="C74" s="30" t="s">
        <v>1</v>
      </c>
      <c r="D74" s="241">
        <f>D31</f>
        <v>10.63</v>
      </c>
    </row>
    <row r="75" spans="1:4">
      <c r="A75" s="178" t="s">
        <v>54</v>
      </c>
      <c r="B75" s="136" t="s">
        <v>158</v>
      </c>
      <c r="C75" s="30" t="s">
        <v>1</v>
      </c>
      <c r="D75" s="241">
        <f>D32</f>
        <v>2</v>
      </c>
    </row>
    <row r="76" spans="1:4" ht="13.5" thickBot="1">
      <c r="A76" s="179" t="s">
        <v>55</v>
      </c>
      <c r="B76" s="137" t="s">
        <v>57</v>
      </c>
      <c r="C76" s="31" t="s">
        <v>1</v>
      </c>
      <c r="D76" s="246">
        <f>D33</f>
        <v>0</v>
      </c>
    </row>
    <row r="77" spans="1:4" ht="13.5" thickBot="1">
      <c r="A77" s="402" t="s">
        <v>115</v>
      </c>
      <c r="B77" s="404"/>
      <c r="C77" s="55" t="s">
        <v>1</v>
      </c>
      <c r="D77" s="56">
        <f>SUM(D70:D76)</f>
        <v>878.07159999999999</v>
      </c>
    </row>
    <row r="78" spans="1:4" ht="13.5" thickBot="1">
      <c r="A78" s="225"/>
      <c r="B78" s="226"/>
      <c r="C78" s="227"/>
      <c r="D78" s="228"/>
    </row>
    <row r="79" spans="1:4" ht="13.5" thickBot="1">
      <c r="A79" s="420" t="s">
        <v>116</v>
      </c>
      <c r="B79" s="421"/>
      <c r="C79" s="421"/>
      <c r="D79" s="423"/>
    </row>
    <row r="80" spans="1:4" ht="13.5" thickBot="1">
      <c r="A80" s="215">
        <v>2</v>
      </c>
      <c r="B80" s="274" t="s">
        <v>45</v>
      </c>
      <c r="C80" s="24" t="s">
        <v>1</v>
      </c>
      <c r="D80" s="11" t="s">
        <v>12</v>
      </c>
    </row>
    <row r="81" spans="1:4">
      <c r="A81" s="180" t="s">
        <v>49</v>
      </c>
      <c r="B81" s="138" t="s">
        <v>68</v>
      </c>
      <c r="C81" s="45"/>
      <c r="D81" s="13">
        <f>D53</f>
        <v>373.18255199999999</v>
      </c>
    </row>
    <row r="82" spans="1:4">
      <c r="A82" s="180" t="s">
        <v>50</v>
      </c>
      <c r="B82" s="139" t="s">
        <v>69</v>
      </c>
      <c r="C82" s="32"/>
      <c r="D82" s="15">
        <f>D65</f>
        <v>270.34271999999999</v>
      </c>
    </row>
    <row r="83" spans="1:4" ht="13.5" thickBot="1">
      <c r="A83" s="181" t="s">
        <v>51</v>
      </c>
      <c r="B83" s="140" t="s">
        <v>98</v>
      </c>
      <c r="C83" s="44"/>
      <c r="D83" s="18">
        <f>D77</f>
        <v>878.07159999999999</v>
      </c>
    </row>
    <row r="84" spans="1:4" ht="13.5" thickBot="1">
      <c r="A84" s="182"/>
      <c r="B84" s="114" t="s">
        <v>6</v>
      </c>
      <c r="C84" s="58" t="s">
        <v>1</v>
      </c>
      <c r="D84" s="60">
        <f>SUM(D81:D83)</f>
        <v>1521.5968720000001</v>
      </c>
    </row>
    <row r="85" spans="1:4" ht="13.5" thickBot="1">
      <c r="A85" s="168"/>
      <c r="B85" s="115"/>
      <c r="C85" s="33"/>
      <c r="D85" s="34"/>
    </row>
    <row r="86" spans="1:4" ht="13.5" thickBot="1">
      <c r="A86" s="417" t="s">
        <v>144</v>
      </c>
      <c r="B86" s="418"/>
      <c r="C86" s="418"/>
      <c r="D86" s="419"/>
    </row>
    <row r="87" spans="1:4" s="98" customFormat="1" ht="13.5" thickBot="1">
      <c r="A87" s="215">
        <v>3</v>
      </c>
      <c r="B87" s="410" t="s">
        <v>52</v>
      </c>
      <c r="C87" s="410"/>
      <c r="D87" s="411"/>
    </row>
    <row r="88" spans="1:4">
      <c r="A88" s="95" t="s">
        <v>28</v>
      </c>
      <c r="B88" s="271" t="s">
        <v>174</v>
      </c>
      <c r="C88" s="250">
        <f>33/365*0.2</f>
        <v>1.8082191780821918E-2</v>
      </c>
      <c r="D88" s="13">
        <f>C88*D47</f>
        <v>33.029654794520553</v>
      </c>
    </row>
    <row r="89" spans="1:4">
      <c r="A89" s="175" t="s">
        <v>29</v>
      </c>
      <c r="B89" s="141" t="s">
        <v>146</v>
      </c>
      <c r="C89" s="251">
        <f>C88*8%</f>
        <v>1.4465753424657535E-3</v>
      </c>
      <c r="D89" s="93">
        <f>C89*D47</f>
        <v>2.6423723835616442</v>
      </c>
    </row>
    <row r="90" spans="1:4" ht="25.5">
      <c r="A90" s="183" t="s">
        <v>30</v>
      </c>
      <c r="B90" s="132" t="s">
        <v>164</v>
      </c>
      <c r="C90" s="252">
        <v>4.0500000000000001E-2</v>
      </c>
      <c r="D90" s="22">
        <f>C90*D47</f>
        <v>73.978920000000002</v>
      </c>
    </row>
    <row r="91" spans="1:4">
      <c r="A91" s="95" t="s">
        <v>31</v>
      </c>
      <c r="B91" s="142" t="s">
        <v>162</v>
      </c>
      <c r="C91" s="253">
        <v>1.9E-3</v>
      </c>
      <c r="D91" s="15">
        <f>C91*D47</f>
        <v>3.4706160000000001</v>
      </c>
    </row>
    <row r="92" spans="1:4" ht="25.5">
      <c r="A92" s="184" t="s">
        <v>32</v>
      </c>
      <c r="B92" s="142" t="s">
        <v>163</v>
      </c>
      <c r="C92" s="254">
        <v>6.9999999999999999E-4</v>
      </c>
      <c r="D92" s="49">
        <f>C92*D47</f>
        <v>1.278648</v>
      </c>
    </row>
    <row r="93" spans="1:4" ht="26.25" thickBot="1">
      <c r="A93" s="185" t="s">
        <v>53</v>
      </c>
      <c r="B93" s="143" t="s">
        <v>165</v>
      </c>
      <c r="C93" s="255">
        <v>4.4999999999999997E-3</v>
      </c>
      <c r="D93" s="90">
        <f>C93*D47</f>
        <v>8.2198799999999999</v>
      </c>
    </row>
    <row r="94" spans="1:4" ht="13.5" thickBot="1">
      <c r="A94" s="186"/>
      <c r="B94" s="116" t="s">
        <v>70</v>
      </c>
      <c r="C94" s="256">
        <f>SUM(C88:C93)</f>
        <v>6.7128767123287678E-2</v>
      </c>
      <c r="D94" s="94">
        <f>SUM(D88:D93)</f>
        <v>122.62009117808221</v>
      </c>
    </row>
    <row r="95" spans="1:4">
      <c r="A95" s="415" t="s">
        <v>150</v>
      </c>
      <c r="B95" s="415"/>
      <c r="C95" s="415"/>
      <c r="D95" s="415"/>
    </row>
    <row r="96" spans="1:4">
      <c r="A96" s="416" t="s">
        <v>151</v>
      </c>
      <c r="B96" s="416"/>
      <c r="C96" s="416"/>
      <c r="D96" s="416"/>
    </row>
    <row r="97" spans="1:4" ht="13.5" thickBot="1">
      <c r="A97" s="187"/>
      <c r="B97" s="216"/>
      <c r="C97" s="217"/>
      <c r="D97" s="218"/>
    </row>
    <row r="98" spans="1:4" ht="13.5" thickBot="1">
      <c r="A98" s="417" t="s">
        <v>91</v>
      </c>
      <c r="B98" s="418"/>
      <c r="C98" s="418"/>
      <c r="D98" s="419"/>
    </row>
    <row r="99" spans="1:4" ht="13.5" thickBot="1">
      <c r="A99" s="35" t="s">
        <v>73</v>
      </c>
      <c r="B99" s="274" t="s">
        <v>104</v>
      </c>
      <c r="C99" s="219" t="s">
        <v>1</v>
      </c>
      <c r="D99" s="220" t="s">
        <v>12</v>
      </c>
    </row>
    <row r="100" spans="1:4" ht="25.5">
      <c r="A100" s="95" t="s">
        <v>28</v>
      </c>
      <c r="B100" s="138" t="s">
        <v>166</v>
      </c>
      <c r="C100" s="257">
        <v>9.4999999999999998E-3</v>
      </c>
      <c r="D100" s="96">
        <f>C100*$D$47</f>
        <v>17.353080000000002</v>
      </c>
    </row>
    <row r="101" spans="1:4">
      <c r="A101" s="95" t="s">
        <v>29</v>
      </c>
      <c r="B101" s="139" t="s">
        <v>167</v>
      </c>
      <c r="C101" s="253">
        <v>4.1700000000000001E-2</v>
      </c>
      <c r="D101" s="188">
        <f t="shared" ref="D101:D105" si="1">C101*$D$47</f>
        <v>76.170888000000005</v>
      </c>
    </row>
    <row r="102" spans="1:4">
      <c r="A102" s="95" t="s">
        <v>30</v>
      </c>
      <c r="B102" s="139" t="s">
        <v>168</v>
      </c>
      <c r="C102" s="258">
        <v>1E-3</v>
      </c>
      <c r="D102" s="188">
        <f t="shared" si="1"/>
        <v>1.82664</v>
      </c>
    </row>
    <row r="103" spans="1:4">
      <c r="A103" s="95" t="s">
        <v>31</v>
      </c>
      <c r="B103" s="139" t="s">
        <v>169</v>
      </c>
      <c r="C103" s="258">
        <v>6.3E-3</v>
      </c>
      <c r="D103" s="188">
        <f t="shared" si="1"/>
        <v>11.507832000000001</v>
      </c>
    </row>
    <row r="104" spans="1:4" ht="25.5">
      <c r="A104" s="95" t="s">
        <v>32</v>
      </c>
      <c r="B104" s="139" t="s">
        <v>170</v>
      </c>
      <c r="C104" s="258">
        <v>2.0000000000000001E-4</v>
      </c>
      <c r="D104" s="188">
        <f t="shared" si="1"/>
        <v>0.36532800000000004</v>
      </c>
    </row>
    <row r="105" spans="1:4" ht="13.5" thickBot="1">
      <c r="A105" s="189" t="s">
        <v>53</v>
      </c>
      <c r="B105" s="139" t="s">
        <v>96</v>
      </c>
      <c r="C105" s="259">
        <v>0</v>
      </c>
      <c r="D105" s="188">
        <f t="shared" si="1"/>
        <v>0</v>
      </c>
    </row>
    <row r="106" spans="1:4" ht="13.5" thickBot="1">
      <c r="A106" s="182"/>
      <c r="B106" s="144" t="s">
        <v>8</v>
      </c>
      <c r="C106" s="260">
        <f>SUM(C100:C105)</f>
        <v>5.8700000000000002E-2</v>
      </c>
      <c r="D106" s="51">
        <f>SUM(D100:D105)</f>
        <v>107.22376800000001</v>
      </c>
    </row>
    <row r="107" spans="1:4" ht="13.5" thickBot="1">
      <c r="A107" s="190" t="s">
        <v>54</v>
      </c>
      <c r="B107" s="145" t="s">
        <v>117</v>
      </c>
      <c r="C107" s="261">
        <f>C106*C65</f>
        <v>8.6876000000000019E-3</v>
      </c>
      <c r="D107" s="47">
        <f>C107*D47</f>
        <v>15.869117664000004</v>
      </c>
    </row>
    <row r="108" spans="1:4" ht="26.25" thickBot="1">
      <c r="A108" s="191" t="s">
        <v>55</v>
      </c>
      <c r="B108" s="146" t="s">
        <v>118</v>
      </c>
      <c r="C108" s="262">
        <f>C53*C65</f>
        <v>3.02364E-2</v>
      </c>
      <c r="D108" s="91">
        <f>C108*D47</f>
        <v>55.231017696000002</v>
      </c>
    </row>
    <row r="109" spans="1:4" ht="13.5" thickBot="1">
      <c r="A109" s="192"/>
      <c r="B109" s="147" t="s">
        <v>9</v>
      </c>
      <c r="C109" s="263">
        <f>C106+C108+C107</f>
        <v>9.7624000000000002E-2</v>
      </c>
      <c r="D109" s="57">
        <f>SUM(D106:D108)</f>
        <v>178.32390336</v>
      </c>
    </row>
    <row r="110" spans="1:4">
      <c r="A110" s="415" t="s">
        <v>152</v>
      </c>
      <c r="B110" s="415"/>
      <c r="C110" s="415"/>
      <c r="D110" s="415"/>
    </row>
    <row r="111" spans="1:4" ht="13.5" thickBot="1">
      <c r="B111" s="167"/>
      <c r="C111" s="167"/>
      <c r="D111" s="167"/>
    </row>
    <row r="112" spans="1:4" ht="13.5" thickBot="1">
      <c r="A112" s="420" t="s">
        <v>81</v>
      </c>
      <c r="B112" s="421"/>
      <c r="C112" s="421"/>
      <c r="D112" s="422"/>
    </row>
    <row r="113" spans="1:5" ht="13.5" thickBot="1">
      <c r="A113" s="35">
        <v>5</v>
      </c>
      <c r="B113" s="275" t="s">
        <v>72</v>
      </c>
      <c r="C113" s="10" t="s">
        <v>1</v>
      </c>
      <c r="D113" s="11" t="s">
        <v>12</v>
      </c>
    </row>
    <row r="114" spans="1:5">
      <c r="A114" s="95" t="s">
        <v>28</v>
      </c>
      <c r="B114" s="117" t="s">
        <v>74</v>
      </c>
      <c r="C114" s="12" t="s">
        <v>1</v>
      </c>
      <c r="D114" s="13">
        <f>UNIFORMES!F30</f>
        <v>113.06666666666666</v>
      </c>
    </row>
    <row r="115" spans="1:5">
      <c r="A115" s="95" t="s">
        <v>29</v>
      </c>
      <c r="B115" s="118" t="s">
        <v>284</v>
      </c>
      <c r="C115" s="30" t="s">
        <v>1</v>
      </c>
      <c r="D115" s="15">
        <f>UNIFORMES!C86</f>
        <v>1.712962962962963</v>
      </c>
    </row>
    <row r="116" spans="1:5">
      <c r="A116" s="95" t="s">
        <v>30</v>
      </c>
      <c r="B116" s="118" t="s">
        <v>136</v>
      </c>
      <c r="C116" s="30" t="s">
        <v>1</v>
      </c>
      <c r="D116" s="15">
        <v>0</v>
      </c>
    </row>
    <row r="117" spans="1:5" ht="13.5" thickBot="1">
      <c r="A117" s="189" t="s">
        <v>31</v>
      </c>
      <c r="B117" s="119" t="s">
        <v>57</v>
      </c>
      <c r="C117" s="31" t="s">
        <v>1</v>
      </c>
      <c r="D117" s="27">
        <v>0</v>
      </c>
    </row>
    <row r="118" spans="1:5" ht="13.5" thickBot="1">
      <c r="A118" s="182"/>
      <c r="B118" s="120" t="s">
        <v>7</v>
      </c>
      <c r="C118" s="55" t="s">
        <v>1</v>
      </c>
      <c r="D118" s="56">
        <f>SUM(D114:D117)</f>
        <v>114.77962962962962</v>
      </c>
    </row>
    <row r="119" spans="1:5" ht="13.5" thickBot="1">
      <c r="B119" s="106" t="s">
        <v>1</v>
      </c>
      <c r="C119" s="19" t="s">
        <v>1</v>
      </c>
      <c r="D119" s="20" t="s">
        <v>1</v>
      </c>
    </row>
    <row r="120" spans="1:5" ht="13.5" thickBot="1">
      <c r="A120" s="420" t="s">
        <v>75</v>
      </c>
      <c r="B120" s="421"/>
      <c r="C120" s="421"/>
      <c r="D120" s="422"/>
    </row>
    <row r="121" spans="1:5" ht="13.5" thickBot="1">
      <c r="A121" s="21">
        <v>6</v>
      </c>
      <c r="B121" s="36" t="s">
        <v>112</v>
      </c>
      <c r="C121" s="21" t="s">
        <v>1</v>
      </c>
      <c r="D121" s="21"/>
    </row>
    <row r="122" spans="1:5">
      <c r="A122" s="193" t="s">
        <v>28</v>
      </c>
      <c r="B122" s="121" t="s">
        <v>76</v>
      </c>
      <c r="C122" s="268">
        <f>'ASS SENIOR '!C122</f>
        <v>0.03</v>
      </c>
      <c r="D122" s="15">
        <f>D145*C122</f>
        <v>112.91881488503135</v>
      </c>
    </row>
    <row r="123" spans="1:5">
      <c r="A123" s="194"/>
      <c r="B123" s="122" t="s">
        <v>103</v>
      </c>
      <c r="C123" s="269"/>
      <c r="D123" s="37">
        <f>D145+D122</f>
        <v>3876.8793110527431</v>
      </c>
    </row>
    <row r="124" spans="1:5">
      <c r="A124" s="194" t="s">
        <v>29</v>
      </c>
      <c r="B124" s="123" t="s">
        <v>77</v>
      </c>
      <c r="C124" s="268">
        <f>'ASS SENIOR '!C124</f>
        <v>0.03</v>
      </c>
      <c r="D124" s="15">
        <f>C124*D123</f>
        <v>116.30637933158229</v>
      </c>
    </row>
    <row r="125" spans="1:5">
      <c r="A125" s="194"/>
      <c r="B125" s="123"/>
      <c r="C125" s="26"/>
      <c r="D125" s="37">
        <f>D123+D124</f>
        <v>3993.1856903843254</v>
      </c>
    </row>
    <row r="126" spans="1:5">
      <c r="A126" s="194" t="s">
        <v>30</v>
      </c>
      <c r="B126" s="124" t="s">
        <v>33</v>
      </c>
      <c r="C126" s="270">
        <f>C133+C129+C128+C130</f>
        <v>0.13150000000000001</v>
      </c>
      <c r="D126" s="15">
        <f>D146-D122-D124</f>
        <v>604.61015346636566</v>
      </c>
      <c r="E126" s="279"/>
    </row>
    <row r="127" spans="1:5">
      <c r="A127" s="194" t="s">
        <v>88</v>
      </c>
      <c r="B127" s="123" t="s">
        <v>78</v>
      </c>
      <c r="C127" s="268">
        <f>C129+C128+C130</f>
        <v>8.1499999999999989E-2</v>
      </c>
      <c r="D127" s="37">
        <f>D126/C126*C127</f>
        <v>374.72036127383114</v>
      </c>
    </row>
    <row r="128" spans="1:5">
      <c r="A128" s="194"/>
      <c r="B128" s="123" t="s">
        <v>99</v>
      </c>
      <c r="C128" s="268">
        <v>6.4999999999999997E-3</v>
      </c>
      <c r="D128" s="15">
        <f>D126/C126*C128</f>
        <v>29.88567298502948</v>
      </c>
    </row>
    <row r="129" spans="1:4">
      <c r="A129" s="194"/>
      <c r="B129" s="123" t="s">
        <v>100</v>
      </c>
      <c r="C129" s="268">
        <v>0.03</v>
      </c>
      <c r="D129" s="15">
        <f>D126/C126*C129</f>
        <v>137.93387531552068</v>
      </c>
    </row>
    <row r="130" spans="1:4">
      <c r="A130" s="194"/>
      <c r="B130" s="123" t="s">
        <v>180</v>
      </c>
      <c r="C130" s="268">
        <v>4.4999999999999998E-2</v>
      </c>
      <c r="D130" s="15">
        <f>D126/C126*C130</f>
        <v>206.90081297328101</v>
      </c>
    </row>
    <row r="131" spans="1:4">
      <c r="A131" s="194"/>
      <c r="B131" s="123" t="s">
        <v>101</v>
      </c>
      <c r="C131" s="268">
        <v>0</v>
      </c>
      <c r="D131" s="15">
        <v>0</v>
      </c>
    </row>
    <row r="132" spans="1:4">
      <c r="A132" s="194" t="s">
        <v>89</v>
      </c>
      <c r="B132" s="124" t="s">
        <v>79</v>
      </c>
      <c r="C132" s="270">
        <f>C134+C133</f>
        <v>0.05</v>
      </c>
      <c r="D132" s="37">
        <f>D126/C126*C132</f>
        <v>229.88979219253449</v>
      </c>
    </row>
    <row r="133" spans="1:4">
      <c r="A133" s="194"/>
      <c r="B133" s="123" t="s">
        <v>102</v>
      </c>
      <c r="C133" s="268">
        <v>0.05</v>
      </c>
      <c r="D133" s="15">
        <f>D126/C126*C132</f>
        <v>229.88979219253449</v>
      </c>
    </row>
    <row r="134" spans="1:4" ht="13.5" thickBot="1">
      <c r="A134" s="195"/>
      <c r="B134" s="105" t="s">
        <v>101</v>
      </c>
      <c r="C134" s="268">
        <v>0</v>
      </c>
      <c r="D134" s="18">
        <v>0</v>
      </c>
    </row>
    <row r="135" spans="1:4" ht="13.5" thickBot="1">
      <c r="A135" s="182"/>
      <c r="B135" s="114" t="s">
        <v>7</v>
      </c>
      <c r="C135" s="58" t="s">
        <v>1</v>
      </c>
      <c r="D135" s="50">
        <f>D122+D124+D126</f>
        <v>833.83534768297932</v>
      </c>
    </row>
    <row r="136" spans="1:4" ht="13.5" thickBot="1">
      <c r="A136" s="225"/>
      <c r="B136" s="226"/>
      <c r="C136" s="227"/>
      <c r="D136" s="228"/>
    </row>
    <row r="137" spans="1:4" ht="13.5" thickBot="1">
      <c r="A137" s="224" t="s">
        <v>105</v>
      </c>
      <c r="B137" s="221" t="s">
        <v>106</v>
      </c>
      <c r="C137" s="222" t="s">
        <v>1</v>
      </c>
      <c r="D137" s="223"/>
    </row>
    <row r="138" spans="1:4" ht="13.5" thickBot="1">
      <c r="A138" s="225"/>
      <c r="B138" s="226"/>
      <c r="C138" s="227"/>
      <c r="D138" s="228"/>
    </row>
    <row r="139" spans="1:4" ht="13.5" thickBot="1">
      <c r="A139" s="21">
        <v>1</v>
      </c>
      <c r="B139" s="274" t="s">
        <v>86</v>
      </c>
      <c r="C139" s="24" t="s">
        <v>1</v>
      </c>
      <c r="D139" s="11" t="s">
        <v>12</v>
      </c>
    </row>
    <row r="140" spans="1:4">
      <c r="A140" s="196" t="s">
        <v>28</v>
      </c>
      <c r="B140" s="110" t="s">
        <v>85</v>
      </c>
      <c r="C140" s="123"/>
      <c r="D140" s="197">
        <f>D47</f>
        <v>1826.64</v>
      </c>
    </row>
    <row r="141" spans="1:4">
      <c r="A141" s="95" t="s">
        <v>29</v>
      </c>
      <c r="B141" s="110" t="s">
        <v>84</v>
      </c>
      <c r="C141" s="123"/>
      <c r="D141" s="197">
        <f>D84</f>
        <v>1521.5968720000001</v>
      </c>
    </row>
    <row r="142" spans="1:4">
      <c r="A142" s="95" t="s">
        <v>30</v>
      </c>
      <c r="B142" s="110" t="s">
        <v>83</v>
      </c>
      <c r="C142" s="123"/>
      <c r="D142" s="197">
        <f>D94</f>
        <v>122.62009117808221</v>
      </c>
    </row>
    <row r="143" spans="1:4">
      <c r="A143" s="95" t="s">
        <v>31</v>
      </c>
      <c r="B143" s="110" t="s">
        <v>82</v>
      </c>
      <c r="C143" s="123"/>
      <c r="D143" s="197">
        <f>D109</f>
        <v>178.32390336</v>
      </c>
    </row>
    <row r="144" spans="1:4" ht="13.5" thickBot="1">
      <c r="A144" s="176" t="s">
        <v>32</v>
      </c>
      <c r="B144" s="112" t="s">
        <v>80</v>
      </c>
      <c r="C144" s="105"/>
      <c r="D144" s="198">
        <f>D118</f>
        <v>114.77962962962962</v>
      </c>
    </row>
    <row r="145" spans="1:4" ht="16.5" thickBot="1">
      <c r="A145" s="199"/>
      <c r="B145" s="125" t="s">
        <v>114</v>
      </c>
      <c r="C145" s="200"/>
      <c r="D145" s="201">
        <f>SUM(D140:D144)</f>
        <v>3763.9604961677119</v>
      </c>
    </row>
    <row r="146" spans="1:4" ht="13.5" thickBot="1">
      <c r="A146" s="202" t="s">
        <v>53</v>
      </c>
      <c r="B146" s="126" t="s">
        <v>87</v>
      </c>
      <c r="C146" s="203"/>
      <c r="D146" s="204">
        <f>D147-D145</f>
        <v>833.83534768297932</v>
      </c>
    </row>
    <row r="147" spans="1:4" ht="16.5" thickBot="1">
      <c r="A147" s="402" t="s">
        <v>110</v>
      </c>
      <c r="B147" s="403"/>
      <c r="C147" s="404"/>
      <c r="D147" s="205">
        <f>D125/(100%-C126)</f>
        <v>4597.7958438506912</v>
      </c>
    </row>
    <row r="148" spans="1:4" ht="13.5" thickBot="1">
      <c r="B148" s="127"/>
      <c r="C148" s="127"/>
      <c r="D148" s="127"/>
    </row>
    <row r="149" spans="1:4" ht="13.5" thickBot="1">
      <c r="A149" s="229" t="s">
        <v>107</v>
      </c>
      <c r="B149" s="230" t="s">
        <v>173</v>
      </c>
      <c r="C149" s="48" t="s">
        <v>1</v>
      </c>
      <c r="D149" s="38"/>
    </row>
    <row r="150" spans="1:4" ht="13.5" thickBot="1">
      <c r="A150" s="225"/>
      <c r="B150" s="226"/>
      <c r="C150" s="227"/>
      <c r="D150" s="228"/>
    </row>
    <row r="151" spans="1:4" ht="13.5" thickBot="1">
      <c r="A151" s="39" t="s">
        <v>108</v>
      </c>
      <c r="B151" s="128" t="s">
        <v>109</v>
      </c>
      <c r="C151" s="40" t="s">
        <v>1</v>
      </c>
      <c r="D151" s="41" t="s">
        <v>12</v>
      </c>
    </row>
    <row r="152" spans="1:4">
      <c r="A152" s="206" t="s">
        <v>28</v>
      </c>
      <c r="B152" s="129" t="s">
        <v>58</v>
      </c>
      <c r="C152" s="264">
        <f>C51</f>
        <v>8.3299999999999999E-2</v>
      </c>
      <c r="D152" s="42">
        <f>C152*D47</f>
        <v>152.15911199999999</v>
      </c>
    </row>
    <row r="153" spans="1:4">
      <c r="A153" s="207" t="s">
        <v>29</v>
      </c>
      <c r="B153" s="130" t="s">
        <v>143</v>
      </c>
      <c r="C153" s="265">
        <f>C52</f>
        <v>0.121</v>
      </c>
      <c r="D153" s="99">
        <f>C153*D47</f>
        <v>221.02343999999999</v>
      </c>
    </row>
    <row r="154" spans="1:4">
      <c r="A154" s="208" t="s">
        <v>30</v>
      </c>
      <c r="B154" s="166" t="s">
        <v>71</v>
      </c>
      <c r="C154" s="266">
        <v>4.4999999999999998E-2</v>
      </c>
      <c r="D154" s="99">
        <f>C154*D47</f>
        <v>82.198800000000006</v>
      </c>
    </row>
    <row r="155" spans="1:4" ht="13.5" thickBot="1">
      <c r="A155" s="209" t="s">
        <v>31</v>
      </c>
      <c r="B155" s="131" t="s">
        <v>141</v>
      </c>
      <c r="C155" s="267">
        <f>C108</f>
        <v>3.02364E-2</v>
      </c>
      <c r="D155" s="99">
        <f>C155*D47</f>
        <v>55.231017696000002</v>
      </c>
    </row>
    <row r="156" spans="1:4" ht="16.5" thickBot="1">
      <c r="A156" s="413" t="s">
        <v>16</v>
      </c>
      <c r="B156" s="414"/>
      <c r="C156" s="89">
        <f>SUM(C152:C155)</f>
        <v>0.27953639999999996</v>
      </c>
      <c r="D156" s="46">
        <f>SUM(D152:D155)</f>
        <v>510.61236969599997</v>
      </c>
    </row>
    <row r="157" spans="1:4">
      <c r="A157" s="401" t="s">
        <v>172</v>
      </c>
      <c r="B157" s="401"/>
      <c r="C157" s="401"/>
      <c r="D157" s="401"/>
    </row>
    <row r="159" spans="1:4">
      <c r="A159" s="412" t="s">
        <v>171</v>
      </c>
      <c r="B159" s="412"/>
      <c r="C159" s="412"/>
      <c r="D159" s="412"/>
    </row>
    <row r="160" spans="1:4">
      <c r="A160" s="412" t="s">
        <v>153</v>
      </c>
      <c r="B160" s="412"/>
      <c r="C160" s="412"/>
      <c r="D160" s="412"/>
    </row>
  </sheetData>
  <mergeCells count="56">
    <mergeCell ref="A160:D160"/>
    <mergeCell ref="A112:D112"/>
    <mergeCell ref="A120:D120"/>
    <mergeCell ref="A147:C147"/>
    <mergeCell ref="A156:B156"/>
    <mergeCell ref="A157:D157"/>
    <mergeCell ref="A159:D159"/>
    <mergeCell ref="A110:D110"/>
    <mergeCell ref="A54:D54"/>
    <mergeCell ref="A65:B65"/>
    <mergeCell ref="A66:D66"/>
    <mergeCell ref="A67:D67"/>
    <mergeCell ref="A77:B77"/>
    <mergeCell ref="A79:B79"/>
    <mergeCell ref="C79:D79"/>
    <mergeCell ref="A86:D86"/>
    <mergeCell ref="B87:D87"/>
    <mergeCell ref="A95:D95"/>
    <mergeCell ref="A96:D96"/>
    <mergeCell ref="A98:D98"/>
    <mergeCell ref="A53:B53"/>
    <mergeCell ref="A30:C30"/>
    <mergeCell ref="A31:C31"/>
    <mergeCell ref="A32:C32"/>
    <mergeCell ref="A33:C33"/>
    <mergeCell ref="A34:C34"/>
    <mergeCell ref="B36:D36"/>
    <mergeCell ref="A39:B39"/>
    <mergeCell ref="C39:D39"/>
    <mergeCell ref="A47:C47"/>
    <mergeCell ref="A49:B49"/>
    <mergeCell ref="B50:D50"/>
    <mergeCell ref="A29:C29"/>
    <mergeCell ref="A16:B16"/>
    <mergeCell ref="A17:B17"/>
    <mergeCell ref="A19:D19"/>
    <mergeCell ref="A20:C20"/>
    <mergeCell ref="A21:C21"/>
    <mergeCell ref="A22:C22"/>
    <mergeCell ref="A23:C23"/>
    <mergeCell ref="A24:C24"/>
    <mergeCell ref="A26:D26"/>
    <mergeCell ref="A27:C27"/>
    <mergeCell ref="A28:C28"/>
    <mergeCell ref="A15:D15"/>
    <mergeCell ref="A1:D1"/>
    <mergeCell ref="A2:D2"/>
    <mergeCell ref="A3:D3"/>
    <mergeCell ref="A5:C5"/>
    <mergeCell ref="A6:C6"/>
    <mergeCell ref="A7:C7"/>
    <mergeCell ref="A9:D9"/>
    <mergeCell ref="A10:C10"/>
    <mergeCell ref="A11:C11"/>
    <mergeCell ref="A12:C12"/>
    <mergeCell ref="A13:C13"/>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A52" zoomScale="85" zoomScaleNormal="85" workbookViewId="0">
      <selection activeCell="D71" sqref="D71"/>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11" style="43" bestFit="1" customWidth="1"/>
    <col min="6" max="16384" width="8.7109375" style="43"/>
  </cols>
  <sheetData>
    <row r="1" spans="1:11">
      <c r="A1" s="424" t="s">
        <v>0</v>
      </c>
      <c r="B1" s="424"/>
      <c r="C1" s="424"/>
      <c r="D1" s="424"/>
    </row>
    <row r="2" spans="1:11">
      <c r="A2" s="424" t="s">
        <v>10</v>
      </c>
      <c r="B2" s="424"/>
      <c r="C2" s="424"/>
      <c r="D2" s="424"/>
    </row>
    <row r="3" spans="1:11">
      <c r="A3" s="424" t="s">
        <v>302</v>
      </c>
      <c r="B3" s="424"/>
      <c r="C3" s="424"/>
      <c r="D3" s="424"/>
    </row>
    <row r="4" spans="1:11" ht="13.5" thickBot="1">
      <c r="B4" s="1" t="s">
        <v>1</v>
      </c>
      <c r="C4" s="2" t="s">
        <v>1</v>
      </c>
      <c r="D4" s="2" t="s">
        <v>1</v>
      </c>
    </row>
    <row r="5" spans="1:11" ht="14.25" thickTop="1">
      <c r="A5" s="425" t="s">
        <v>17</v>
      </c>
      <c r="B5" s="426"/>
      <c r="C5" s="427"/>
      <c r="D5" s="276" t="s">
        <v>175</v>
      </c>
      <c r="E5" s="276"/>
      <c r="F5" s="276"/>
      <c r="G5" s="276"/>
      <c r="H5" s="276"/>
      <c r="I5" s="276"/>
      <c r="J5" s="276"/>
      <c r="K5" s="276"/>
    </row>
    <row r="6" spans="1:11">
      <c r="A6" s="398" t="s">
        <v>119</v>
      </c>
      <c r="B6" s="399"/>
      <c r="C6" s="428"/>
      <c r="D6" s="277">
        <v>44075</v>
      </c>
    </row>
    <row r="7" spans="1:11" ht="13.5" thickBot="1">
      <c r="A7" s="429" t="s">
        <v>18</v>
      </c>
      <c r="B7" s="430"/>
      <c r="C7" s="431"/>
      <c r="D7" s="231" t="s">
        <v>176</v>
      </c>
    </row>
    <row r="8" spans="1:11" ht="14.25" thickTop="1" thickBot="1">
      <c r="B8" s="100"/>
      <c r="C8" s="3"/>
      <c r="D8" s="4"/>
    </row>
    <row r="9" spans="1:11" ht="14.25" thickTop="1" thickBot="1">
      <c r="A9" s="432" t="s">
        <v>34</v>
      </c>
      <c r="B9" s="433"/>
      <c r="C9" s="433"/>
      <c r="D9" s="434"/>
    </row>
    <row r="10" spans="1:11" ht="13.5" thickTop="1">
      <c r="A10" s="435" t="s">
        <v>36</v>
      </c>
      <c r="B10" s="436"/>
      <c r="C10" s="437"/>
      <c r="D10" s="232" t="s">
        <v>177</v>
      </c>
    </row>
    <row r="11" spans="1:11">
      <c r="A11" s="398" t="s">
        <v>19</v>
      </c>
      <c r="B11" s="399"/>
      <c r="C11" s="428"/>
      <c r="D11" s="161" t="s">
        <v>43</v>
      </c>
    </row>
    <row r="12" spans="1:11">
      <c r="A12" s="398" t="s">
        <v>35</v>
      </c>
      <c r="B12" s="399"/>
      <c r="C12" s="428"/>
      <c r="D12" s="232">
        <v>2020</v>
      </c>
    </row>
    <row r="13" spans="1:11" ht="13.5" thickBot="1">
      <c r="A13" s="429" t="s">
        <v>20</v>
      </c>
      <c r="B13" s="430"/>
      <c r="C13" s="431"/>
      <c r="D13" s="162">
        <v>12</v>
      </c>
    </row>
    <row r="14" spans="1:11" ht="14.25" thickTop="1" thickBot="1">
      <c r="B14" s="100"/>
      <c r="C14" s="3"/>
      <c r="D14" s="3"/>
    </row>
    <row r="15" spans="1:11" ht="14.25" thickTop="1" thickBot="1">
      <c r="A15" s="438" t="s">
        <v>21</v>
      </c>
      <c r="B15" s="439"/>
      <c r="C15" s="439"/>
      <c r="D15" s="440"/>
    </row>
    <row r="16" spans="1:11" ht="15" customHeight="1" thickTop="1" thickBot="1">
      <c r="A16" s="441" t="s">
        <v>22</v>
      </c>
      <c r="B16" s="441"/>
      <c r="C16" s="272" t="s">
        <v>23</v>
      </c>
      <c r="D16" s="5" t="s">
        <v>24</v>
      </c>
    </row>
    <row r="17" spans="1:4" ht="14.25" thickTop="1" thickBot="1">
      <c r="A17" s="442" t="s">
        <v>187</v>
      </c>
      <c r="B17" s="442"/>
      <c r="C17" s="273" t="s">
        <v>120</v>
      </c>
      <c r="D17" s="163">
        <v>2</v>
      </c>
    </row>
    <row r="18" spans="1:4" ht="14.25" thickTop="1" thickBot="1">
      <c r="A18" s="168"/>
      <c r="B18" s="101"/>
      <c r="C18" s="6"/>
      <c r="D18" s="6"/>
    </row>
    <row r="19" spans="1:4" ht="14.25" thickTop="1" thickBot="1">
      <c r="A19" s="432" t="s">
        <v>38</v>
      </c>
      <c r="B19" s="433"/>
      <c r="C19" s="433"/>
      <c r="D19" s="434"/>
    </row>
    <row r="20" spans="1:4" ht="13.5" thickTop="1">
      <c r="A20" s="425" t="s">
        <v>90</v>
      </c>
      <c r="B20" s="426"/>
      <c r="C20" s="427"/>
      <c r="D20" s="164" t="str">
        <f>A17</f>
        <v>AUXILIAR DE MANUTENÇÃO</v>
      </c>
    </row>
    <row r="21" spans="1:4" ht="13.5">
      <c r="A21" s="398" t="s">
        <v>40</v>
      </c>
      <c r="B21" s="399"/>
      <c r="C21" s="428"/>
      <c r="D21" s="278" t="s">
        <v>293</v>
      </c>
    </row>
    <row r="22" spans="1:4">
      <c r="A22" s="398" t="s">
        <v>39</v>
      </c>
      <c r="B22" s="399"/>
      <c r="C22" s="428"/>
      <c r="D22" s="233">
        <v>1826.64</v>
      </c>
    </row>
    <row r="23" spans="1:4">
      <c r="A23" s="398" t="s">
        <v>41</v>
      </c>
      <c r="B23" s="399"/>
      <c r="C23" s="428"/>
      <c r="D23" s="165" t="str">
        <f>A17</f>
        <v>AUXILIAR DE MANUTENÇÃO</v>
      </c>
    </row>
    <row r="24" spans="1:4" ht="13.5" thickBot="1">
      <c r="A24" s="429" t="s">
        <v>42</v>
      </c>
      <c r="B24" s="430"/>
      <c r="C24" s="431"/>
      <c r="D24" s="234">
        <v>43831</v>
      </c>
    </row>
    <row r="25" spans="1:4" ht="14.25" thickTop="1" thickBot="1">
      <c r="B25" s="100"/>
      <c r="C25" s="3"/>
      <c r="D25" s="3"/>
    </row>
    <row r="26" spans="1:4" ht="14.25" thickTop="1" thickBot="1">
      <c r="A26" s="432" t="s">
        <v>37</v>
      </c>
      <c r="B26" s="433"/>
      <c r="C26" s="433"/>
      <c r="D26" s="434"/>
    </row>
    <row r="27" spans="1:4" ht="13.5" thickTop="1">
      <c r="A27" s="425" t="s">
        <v>13</v>
      </c>
      <c r="B27" s="426"/>
      <c r="C27" s="449"/>
      <c r="D27" s="235">
        <v>5.5</v>
      </c>
    </row>
    <row r="28" spans="1:4">
      <c r="A28" s="398" t="s">
        <v>15</v>
      </c>
      <c r="B28" s="399"/>
      <c r="C28" s="400"/>
      <c r="D28" s="236">
        <v>33.619999999999997</v>
      </c>
    </row>
    <row r="29" spans="1:4">
      <c r="A29" s="398" t="s">
        <v>14</v>
      </c>
      <c r="B29" s="399"/>
      <c r="C29" s="400"/>
      <c r="D29" s="236">
        <v>0</v>
      </c>
    </row>
    <row r="30" spans="1:4">
      <c r="A30" s="398" t="s">
        <v>113</v>
      </c>
      <c r="B30" s="399"/>
      <c r="C30" s="400"/>
      <c r="D30" s="237">
        <v>0</v>
      </c>
    </row>
    <row r="31" spans="1:4">
      <c r="A31" s="398" t="s">
        <v>26</v>
      </c>
      <c r="B31" s="399"/>
      <c r="C31" s="400"/>
      <c r="D31" s="236">
        <v>10.63</v>
      </c>
    </row>
    <row r="32" spans="1:4">
      <c r="A32" s="398" t="s">
        <v>159</v>
      </c>
      <c r="B32" s="399"/>
      <c r="C32" s="400"/>
      <c r="D32" s="237">
        <v>2</v>
      </c>
    </row>
    <row r="33" spans="1:4">
      <c r="A33" s="450" t="s">
        <v>157</v>
      </c>
      <c r="B33" s="451"/>
      <c r="C33" s="452"/>
      <c r="D33" s="237">
        <v>0</v>
      </c>
    </row>
    <row r="34" spans="1:4" ht="13.5" thickBot="1">
      <c r="A34" s="429" t="s">
        <v>25</v>
      </c>
      <c r="B34" s="430"/>
      <c r="C34" s="448"/>
      <c r="D34" s="238">
        <v>22</v>
      </c>
    </row>
    <row r="35" spans="1:4" ht="14.25" thickTop="1" thickBot="1">
      <c r="A35" s="3"/>
      <c r="B35" s="100"/>
      <c r="C35" s="3"/>
      <c r="D35" s="7"/>
    </row>
    <row r="36" spans="1:4" ht="13.5" thickBot="1">
      <c r="A36" s="8" t="s">
        <v>97</v>
      </c>
      <c r="B36" s="445" t="s">
        <v>111</v>
      </c>
      <c r="C36" s="446"/>
      <c r="D36" s="447"/>
    </row>
    <row r="37" spans="1:4" ht="13.5" thickBot="1">
      <c r="B37" s="100"/>
      <c r="C37" s="3"/>
      <c r="D37" s="3"/>
    </row>
    <row r="38" spans="1:4" ht="39" thickBot="1">
      <c r="A38" s="169"/>
      <c r="B38" s="211" t="s">
        <v>2</v>
      </c>
      <c r="C38" s="212" t="s">
        <v>3</v>
      </c>
      <c r="D38" s="212" t="str">
        <f>A17</f>
        <v>AUXILIAR DE MANUTENÇÃO</v>
      </c>
    </row>
    <row r="39" spans="1:4" ht="13.5" thickBot="1">
      <c r="A39" s="420" t="s">
        <v>4</v>
      </c>
      <c r="B39" s="421"/>
      <c r="C39" s="443" t="s">
        <v>1</v>
      </c>
      <c r="D39" s="444"/>
    </row>
    <row r="40" spans="1:4" ht="13.5" thickBot="1">
      <c r="A40" s="9">
        <v>1</v>
      </c>
      <c r="B40" s="102" t="s">
        <v>11</v>
      </c>
      <c r="C40" s="10" t="s">
        <v>1</v>
      </c>
      <c r="D40" s="11" t="s">
        <v>12</v>
      </c>
    </row>
    <row r="41" spans="1:4">
      <c r="A41" s="170" t="s">
        <v>28</v>
      </c>
      <c r="B41" s="103" t="s">
        <v>56</v>
      </c>
      <c r="C41" s="12" t="s">
        <v>1</v>
      </c>
      <c r="D41" s="240">
        <f>D22</f>
        <v>1826.64</v>
      </c>
    </row>
    <row r="42" spans="1:4">
      <c r="A42" s="170" t="s">
        <v>29</v>
      </c>
      <c r="B42" s="104" t="s">
        <v>92</v>
      </c>
      <c r="C42" s="14" t="s">
        <v>1</v>
      </c>
      <c r="D42" s="241">
        <v>0</v>
      </c>
    </row>
    <row r="43" spans="1:4">
      <c r="A43" s="170" t="s">
        <v>30</v>
      </c>
      <c r="B43" s="104" t="s">
        <v>93</v>
      </c>
      <c r="C43" s="14" t="s">
        <v>1</v>
      </c>
      <c r="D43" s="241">
        <v>0</v>
      </c>
    </row>
    <row r="44" spans="1:4">
      <c r="A44" s="170" t="s">
        <v>31</v>
      </c>
      <c r="B44" s="104" t="s">
        <v>94</v>
      </c>
      <c r="C44" s="16" t="s">
        <v>1</v>
      </c>
      <c r="D44" s="241">
        <v>0</v>
      </c>
    </row>
    <row r="45" spans="1:4">
      <c r="A45" s="170" t="s">
        <v>32</v>
      </c>
      <c r="B45" s="104" t="s">
        <v>95</v>
      </c>
      <c r="C45" s="16" t="s">
        <v>1</v>
      </c>
      <c r="D45" s="241">
        <v>0</v>
      </c>
    </row>
    <row r="46" spans="1:4" ht="13.5" thickBot="1">
      <c r="A46" s="171" t="s">
        <v>55</v>
      </c>
      <c r="B46" s="105" t="s">
        <v>57</v>
      </c>
      <c r="C46" s="17" t="s">
        <v>1</v>
      </c>
      <c r="D46" s="242">
        <v>0</v>
      </c>
    </row>
    <row r="47" spans="1:4" ht="13.5" thickBot="1">
      <c r="A47" s="402" t="s">
        <v>5</v>
      </c>
      <c r="B47" s="403"/>
      <c r="C47" s="404"/>
      <c r="D47" s="50">
        <f>SUM(D41:D46)</f>
        <v>1826.64</v>
      </c>
    </row>
    <row r="48" spans="1:4" ht="13.5" thickBot="1">
      <c r="B48" s="106" t="s">
        <v>1</v>
      </c>
      <c r="C48" s="19" t="s">
        <v>1</v>
      </c>
      <c r="D48" s="20" t="s">
        <v>1</v>
      </c>
    </row>
    <row r="49" spans="1:4" ht="13.5" thickBot="1">
      <c r="A49" s="406" t="s">
        <v>47</v>
      </c>
      <c r="B49" s="407"/>
      <c r="C49" s="213"/>
      <c r="D49" s="214"/>
    </row>
    <row r="50" spans="1:4" ht="13.5" thickBot="1">
      <c r="A50" s="39" t="s">
        <v>49</v>
      </c>
      <c r="B50" s="408" t="s">
        <v>44</v>
      </c>
      <c r="C50" s="408"/>
      <c r="D50" s="409"/>
    </row>
    <row r="51" spans="1:4">
      <c r="A51" s="172" t="s">
        <v>28</v>
      </c>
      <c r="B51" s="133" t="s">
        <v>142</v>
      </c>
      <c r="C51" s="247">
        <v>8.3299999999999999E-2</v>
      </c>
      <c r="D51" s="59">
        <f>C51*D47</f>
        <v>152.15911199999999</v>
      </c>
    </row>
    <row r="52" spans="1:4" ht="26.25" thickBot="1">
      <c r="A52" s="173" t="s">
        <v>29</v>
      </c>
      <c r="B52" s="134" t="s">
        <v>145</v>
      </c>
      <c r="C52" s="248">
        <v>0.121</v>
      </c>
      <c r="D52" s="61">
        <f>C52*D47</f>
        <v>221.02343999999999</v>
      </c>
    </row>
    <row r="53" spans="1:4" ht="13.5" thickBot="1">
      <c r="A53" s="402" t="s">
        <v>115</v>
      </c>
      <c r="B53" s="404"/>
      <c r="C53" s="249">
        <f>SUM(C51:C52)</f>
        <v>0.20429999999999998</v>
      </c>
      <c r="D53" s="50">
        <f>SUM(D51:D52)</f>
        <v>373.18255199999999</v>
      </c>
    </row>
    <row r="54" spans="1:4">
      <c r="A54" s="405" t="s">
        <v>149</v>
      </c>
      <c r="B54" s="405"/>
      <c r="C54" s="405"/>
      <c r="D54" s="405"/>
    </row>
    <row r="55" spans="1:4" ht="13.5" thickBot="1">
      <c r="A55" s="168"/>
      <c r="B55" s="107"/>
      <c r="C55" s="23"/>
      <c r="D55" s="23"/>
    </row>
    <row r="56" spans="1:4" ht="13.5" thickBot="1">
      <c r="A56" s="21" t="s">
        <v>50</v>
      </c>
      <c r="B56" s="275" t="s">
        <v>46</v>
      </c>
      <c r="C56" s="24"/>
      <c r="D56" s="11" t="s">
        <v>12</v>
      </c>
    </row>
    <row r="57" spans="1:4">
      <c r="A57" s="174" t="s">
        <v>28</v>
      </c>
      <c r="B57" s="109" t="s">
        <v>59</v>
      </c>
      <c r="C57" s="25"/>
      <c r="D57" s="13">
        <f>$D$47*C57</f>
        <v>0</v>
      </c>
    </row>
    <row r="58" spans="1:4">
      <c r="A58" s="95" t="s">
        <v>29</v>
      </c>
      <c r="B58" s="110" t="s">
        <v>60</v>
      </c>
      <c r="C58" s="26">
        <v>1.4999999999999999E-2</v>
      </c>
      <c r="D58" s="15">
        <f>($D$47*C58)</f>
        <v>27.3996</v>
      </c>
    </row>
    <row r="59" spans="1:4">
      <c r="A59" s="95" t="s">
        <v>30</v>
      </c>
      <c r="B59" s="110" t="s">
        <v>61</v>
      </c>
      <c r="C59" s="26">
        <v>0.01</v>
      </c>
      <c r="D59" s="15">
        <f t="shared" ref="D59:D61" si="0">($D$47*C59)</f>
        <v>18.266400000000001</v>
      </c>
    </row>
    <row r="60" spans="1:4" s="98" customFormat="1">
      <c r="A60" s="95" t="s">
        <v>31</v>
      </c>
      <c r="B60" s="110" t="s">
        <v>62</v>
      </c>
      <c r="C60" s="26">
        <v>2E-3</v>
      </c>
      <c r="D60" s="15">
        <f t="shared" si="0"/>
        <v>3.6532800000000001</v>
      </c>
    </row>
    <row r="61" spans="1:4">
      <c r="A61" s="95" t="s">
        <v>32</v>
      </c>
      <c r="B61" s="110" t="s">
        <v>63</v>
      </c>
      <c r="C61" s="26">
        <v>2.5000000000000001E-2</v>
      </c>
      <c r="D61" s="15">
        <f t="shared" si="0"/>
        <v>45.666000000000004</v>
      </c>
    </row>
    <row r="62" spans="1:4">
      <c r="A62" s="175" t="s">
        <v>53</v>
      </c>
      <c r="B62" s="111" t="s">
        <v>64</v>
      </c>
      <c r="C62" s="92">
        <v>0.08</v>
      </c>
      <c r="D62" s="93">
        <f>$D$47*C62</f>
        <v>146.13120000000001</v>
      </c>
    </row>
    <row r="63" spans="1:4">
      <c r="A63" s="243" t="s">
        <v>54</v>
      </c>
      <c r="B63" s="244" t="s">
        <v>65</v>
      </c>
      <c r="C63" s="245">
        <v>0.01</v>
      </c>
      <c r="D63" s="239">
        <f>($D$47*C63)</f>
        <v>18.266400000000001</v>
      </c>
    </row>
    <row r="64" spans="1:4" ht="13.5" thickBot="1">
      <c r="A64" s="176" t="s">
        <v>55</v>
      </c>
      <c r="B64" s="112" t="s">
        <v>66</v>
      </c>
      <c r="C64" s="52">
        <v>6.0000000000000001E-3</v>
      </c>
      <c r="D64" s="15">
        <f>($D$47*C64)</f>
        <v>10.959840000000002</v>
      </c>
    </row>
    <row r="65" spans="1:4" ht="13.5" thickBot="1">
      <c r="A65" s="402" t="s">
        <v>115</v>
      </c>
      <c r="B65" s="404"/>
      <c r="C65" s="53">
        <f>SUM(C57:C64)</f>
        <v>0.14800000000000002</v>
      </c>
      <c r="D65" s="54">
        <f>SUM(D57:D64)</f>
        <v>270.34271999999999</v>
      </c>
    </row>
    <row r="66" spans="1:4">
      <c r="A66" s="415" t="s">
        <v>147</v>
      </c>
      <c r="B66" s="415"/>
      <c r="C66" s="415"/>
      <c r="D66" s="415"/>
    </row>
    <row r="67" spans="1:4">
      <c r="A67" s="416" t="s">
        <v>148</v>
      </c>
      <c r="B67" s="416"/>
      <c r="C67" s="416"/>
      <c r="D67" s="416"/>
    </row>
    <row r="68" spans="1:4" ht="13.5" thickBot="1">
      <c r="B68" s="106"/>
      <c r="C68" s="19"/>
      <c r="D68" s="20"/>
    </row>
    <row r="69" spans="1:4" ht="13.5" thickBot="1">
      <c r="A69" s="21" t="s">
        <v>51</v>
      </c>
      <c r="B69" s="160" t="s">
        <v>48</v>
      </c>
      <c r="C69" s="28" t="s">
        <v>1</v>
      </c>
      <c r="D69" s="29" t="s">
        <v>12</v>
      </c>
    </row>
    <row r="70" spans="1:4">
      <c r="A70" s="177" t="s">
        <v>28</v>
      </c>
      <c r="B70" s="135" t="s">
        <v>140</v>
      </c>
      <c r="C70" s="12" t="s">
        <v>1</v>
      </c>
      <c r="D70" s="240">
        <f>IF(((D27*2*D34)-D47*0.06)&lt;0,0,(D27*2*D34)-D47*0.06)</f>
        <v>132.4016</v>
      </c>
    </row>
    <row r="71" spans="1:4">
      <c r="A71" s="178" t="s">
        <v>29</v>
      </c>
      <c r="B71" s="136" t="s">
        <v>137</v>
      </c>
      <c r="C71" s="30" t="s">
        <v>1</v>
      </c>
      <c r="D71" s="241">
        <v>733.04</v>
      </c>
    </row>
    <row r="72" spans="1:4">
      <c r="A72" s="178" t="s">
        <v>30</v>
      </c>
      <c r="B72" s="136" t="s">
        <v>138</v>
      </c>
      <c r="C72" s="30" t="s">
        <v>1</v>
      </c>
      <c r="D72" s="241">
        <f>D29</f>
        <v>0</v>
      </c>
    </row>
    <row r="73" spans="1:4">
      <c r="A73" s="178" t="s">
        <v>31</v>
      </c>
      <c r="B73" s="136" t="s">
        <v>67</v>
      </c>
      <c r="C73" s="30" t="s">
        <v>1</v>
      </c>
      <c r="D73" s="241">
        <f>D30</f>
        <v>0</v>
      </c>
    </row>
    <row r="74" spans="1:4">
      <c r="A74" s="178" t="s">
        <v>32</v>
      </c>
      <c r="B74" s="136" t="s">
        <v>139</v>
      </c>
      <c r="C74" s="30" t="s">
        <v>1</v>
      </c>
      <c r="D74" s="241">
        <f>D31</f>
        <v>10.63</v>
      </c>
    </row>
    <row r="75" spans="1:4">
      <c r="A75" s="178" t="s">
        <v>54</v>
      </c>
      <c r="B75" s="136" t="s">
        <v>158</v>
      </c>
      <c r="C75" s="30" t="s">
        <v>1</v>
      </c>
      <c r="D75" s="241">
        <f>D32</f>
        <v>2</v>
      </c>
    </row>
    <row r="76" spans="1:4" ht="13.5" thickBot="1">
      <c r="A76" s="179" t="s">
        <v>55</v>
      </c>
      <c r="B76" s="137" t="s">
        <v>57</v>
      </c>
      <c r="C76" s="31" t="s">
        <v>1</v>
      </c>
      <c r="D76" s="246">
        <f>D33</f>
        <v>0</v>
      </c>
    </row>
    <row r="77" spans="1:4" ht="13.5" thickBot="1">
      <c r="A77" s="402" t="s">
        <v>115</v>
      </c>
      <c r="B77" s="404"/>
      <c r="C77" s="55" t="s">
        <v>1</v>
      </c>
      <c r="D77" s="56">
        <f>SUM(D70:D76)</f>
        <v>878.07159999999999</v>
      </c>
    </row>
    <row r="78" spans="1:4" ht="13.5" thickBot="1">
      <c r="A78" s="225"/>
      <c r="B78" s="226"/>
      <c r="C78" s="227"/>
      <c r="D78" s="228"/>
    </row>
    <row r="79" spans="1:4" ht="13.5" thickBot="1">
      <c r="A79" s="420" t="s">
        <v>116</v>
      </c>
      <c r="B79" s="421"/>
      <c r="C79" s="421"/>
      <c r="D79" s="423"/>
    </row>
    <row r="80" spans="1:4" ht="13.5" thickBot="1">
      <c r="A80" s="215">
        <v>2</v>
      </c>
      <c r="B80" s="274" t="s">
        <v>45</v>
      </c>
      <c r="C80" s="24" t="s">
        <v>1</v>
      </c>
      <c r="D80" s="11" t="s">
        <v>12</v>
      </c>
    </row>
    <row r="81" spans="1:4">
      <c r="A81" s="180" t="s">
        <v>49</v>
      </c>
      <c r="B81" s="138" t="s">
        <v>68</v>
      </c>
      <c r="C81" s="45"/>
      <c r="D81" s="13">
        <f>D53</f>
        <v>373.18255199999999</v>
      </c>
    </row>
    <row r="82" spans="1:4">
      <c r="A82" s="180" t="s">
        <v>50</v>
      </c>
      <c r="B82" s="139" t="s">
        <v>69</v>
      </c>
      <c r="C82" s="32"/>
      <c r="D82" s="15">
        <f>D65</f>
        <v>270.34271999999999</v>
      </c>
    </row>
    <row r="83" spans="1:4" ht="13.5" thickBot="1">
      <c r="A83" s="181" t="s">
        <v>51</v>
      </c>
      <c r="B83" s="140" t="s">
        <v>98</v>
      </c>
      <c r="C83" s="44"/>
      <c r="D83" s="18">
        <f>D77</f>
        <v>878.07159999999999</v>
      </c>
    </row>
    <row r="84" spans="1:4" ht="13.5" thickBot="1">
      <c r="A84" s="182"/>
      <c r="B84" s="114" t="s">
        <v>6</v>
      </c>
      <c r="C84" s="58" t="s">
        <v>1</v>
      </c>
      <c r="D84" s="60">
        <f>SUM(D81:D83)</f>
        <v>1521.5968720000001</v>
      </c>
    </row>
    <row r="85" spans="1:4" ht="13.5" thickBot="1">
      <c r="A85" s="168"/>
      <c r="B85" s="115"/>
      <c r="C85" s="33"/>
      <c r="D85" s="34"/>
    </row>
    <row r="86" spans="1:4" ht="13.5" thickBot="1">
      <c r="A86" s="417" t="s">
        <v>144</v>
      </c>
      <c r="B86" s="418"/>
      <c r="C86" s="418"/>
      <c r="D86" s="419"/>
    </row>
    <row r="87" spans="1:4" s="98" customFormat="1" ht="13.5" thickBot="1">
      <c r="A87" s="215">
        <v>3</v>
      </c>
      <c r="B87" s="410" t="s">
        <v>52</v>
      </c>
      <c r="C87" s="410"/>
      <c r="D87" s="411"/>
    </row>
    <row r="88" spans="1:4">
      <c r="A88" s="95" t="s">
        <v>28</v>
      </c>
      <c r="B88" s="271" t="s">
        <v>174</v>
      </c>
      <c r="C88" s="250">
        <f>33/365*0.2</f>
        <v>1.8082191780821918E-2</v>
      </c>
      <c r="D88" s="13">
        <f>C88*D47</f>
        <v>33.029654794520553</v>
      </c>
    </row>
    <row r="89" spans="1:4">
      <c r="A89" s="175" t="s">
        <v>29</v>
      </c>
      <c r="B89" s="141" t="s">
        <v>146</v>
      </c>
      <c r="C89" s="251">
        <f>C88*8%</f>
        <v>1.4465753424657535E-3</v>
      </c>
      <c r="D89" s="93">
        <f>C89*D47</f>
        <v>2.6423723835616442</v>
      </c>
    </row>
    <row r="90" spans="1:4" ht="25.5">
      <c r="A90" s="183" t="s">
        <v>30</v>
      </c>
      <c r="B90" s="132" t="s">
        <v>164</v>
      </c>
      <c r="C90" s="252">
        <v>4.0500000000000001E-2</v>
      </c>
      <c r="D90" s="22">
        <f>C90*D47</f>
        <v>73.978920000000002</v>
      </c>
    </row>
    <row r="91" spans="1:4">
      <c r="A91" s="95" t="s">
        <v>31</v>
      </c>
      <c r="B91" s="142" t="s">
        <v>162</v>
      </c>
      <c r="C91" s="253">
        <v>1.9E-3</v>
      </c>
      <c r="D91" s="15">
        <f>C91*D47</f>
        <v>3.4706160000000001</v>
      </c>
    </row>
    <row r="92" spans="1:4" ht="25.5">
      <c r="A92" s="184" t="s">
        <v>32</v>
      </c>
      <c r="B92" s="142" t="s">
        <v>163</v>
      </c>
      <c r="C92" s="254">
        <v>6.9999999999999999E-4</v>
      </c>
      <c r="D92" s="49">
        <f>C92*D47</f>
        <v>1.278648</v>
      </c>
    </row>
    <row r="93" spans="1:4" ht="26.25" thickBot="1">
      <c r="A93" s="185" t="s">
        <v>53</v>
      </c>
      <c r="B93" s="143" t="s">
        <v>165</v>
      </c>
      <c r="C93" s="255">
        <v>4.4999999999999997E-3</v>
      </c>
      <c r="D93" s="90">
        <f>C93*D47</f>
        <v>8.2198799999999999</v>
      </c>
    </row>
    <row r="94" spans="1:4" ht="13.5" thickBot="1">
      <c r="A94" s="186"/>
      <c r="B94" s="116" t="s">
        <v>70</v>
      </c>
      <c r="C94" s="256">
        <f>SUM(C88:C93)</f>
        <v>6.7128767123287678E-2</v>
      </c>
      <c r="D94" s="94">
        <f>SUM(D88:D93)</f>
        <v>122.62009117808221</v>
      </c>
    </row>
    <row r="95" spans="1:4">
      <c r="A95" s="415" t="s">
        <v>150</v>
      </c>
      <c r="B95" s="415"/>
      <c r="C95" s="415"/>
      <c r="D95" s="415"/>
    </row>
    <row r="96" spans="1:4">
      <c r="A96" s="416" t="s">
        <v>151</v>
      </c>
      <c r="B96" s="416"/>
      <c r="C96" s="416"/>
      <c r="D96" s="416"/>
    </row>
    <row r="97" spans="1:4" ht="13.5" thickBot="1">
      <c r="A97" s="187"/>
      <c r="B97" s="216"/>
      <c r="C97" s="217"/>
      <c r="D97" s="218"/>
    </row>
    <row r="98" spans="1:4" ht="13.5" thickBot="1">
      <c r="A98" s="417" t="s">
        <v>91</v>
      </c>
      <c r="B98" s="418"/>
      <c r="C98" s="418"/>
      <c r="D98" s="419"/>
    </row>
    <row r="99" spans="1:4" ht="13.5" thickBot="1">
      <c r="A99" s="35" t="s">
        <v>73</v>
      </c>
      <c r="B99" s="274" t="s">
        <v>104</v>
      </c>
      <c r="C99" s="219" t="s">
        <v>1</v>
      </c>
      <c r="D99" s="220" t="s">
        <v>12</v>
      </c>
    </row>
    <row r="100" spans="1:4" ht="25.5">
      <c r="A100" s="95" t="s">
        <v>28</v>
      </c>
      <c r="B100" s="138" t="s">
        <v>166</v>
      </c>
      <c r="C100" s="257">
        <v>9.4999999999999998E-3</v>
      </c>
      <c r="D100" s="96">
        <f>C100*$D$47</f>
        <v>17.353080000000002</v>
      </c>
    </row>
    <row r="101" spans="1:4">
      <c r="A101" s="95" t="s">
        <v>29</v>
      </c>
      <c r="B101" s="139" t="s">
        <v>167</v>
      </c>
      <c r="C101" s="253">
        <v>4.1700000000000001E-2</v>
      </c>
      <c r="D101" s="188">
        <f t="shared" ref="D101:D105" si="1">C101*$D$47</f>
        <v>76.170888000000005</v>
      </c>
    </row>
    <row r="102" spans="1:4">
      <c r="A102" s="95" t="s">
        <v>30</v>
      </c>
      <c r="B102" s="139" t="s">
        <v>168</v>
      </c>
      <c r="C102" s="258">
        <v>1E-3</v>
      </c>
      <c r="D102" s="188">
        <f t="shared" si="1"/>
        <v>1.82664</v>
      </c>
    </row>
    <row r="103" spans="1:4">
      <c r="A103" s="95" t="s">
        <v>31</v>
      </c>
      <c r="B103" s="139" t="s">
        <v>169</v>
      </c>
      <c r="C103" s="258">
        <v>6.3E-3</v>
      </c>
      <c r="D103" s="188">
        <f t="shared" si="1"/>
        <v>11.507832000000001</v>
      </c>
    </row>
    <row r="104" spans="1:4" ht="25.5">
      <c r="A104" s="95" t="s">
        <v>32</v>
      </c>
      <c r="B104" s="139" t="s">
        <v>170</v>
      </c>
      <c r="C104" s="258">
        <v>2.0000000000000001E-4</v>
      </c>
      <c r="D104" s="188">
        <f t="shared" si="1"/>
        <v>0.36532800000000004</v>
      </c>
    </row>
    <row r="105" spans="1:4" ht="13.5" thickBot="1">
      <c r="A105" s="189" t="s">
        <v>53</v>
      </c>
      <c r="B105" s="139" t="s">
        <v>96</v>
      </c>
      <c r="C105" s="259">
        <v>0</v>
      </c>
      <c r="D105" s="188">
        <f t="shared" si="1"/>
        <v>0</v>
      </c>
    </row>
    <row r="106" spans="1:4" ht="13.5" thickBot="1">
      <c r="A106" s="182"/>
      <c r="B106" s="144" t="s">
        <v>8</v>
      </c>
      <c r="C106" s="260">
        <f>SUM(C100:C105)</f>
        <v>5.8700000000000002E-2</v>
      </c>
      <c r="D106" s="51">
        <f>SUM(D100:D105)</f>
        <v>107.22376800000001</v>
      </c>
    </row>
    <row r="107" spans="1:4" ht="13.5" thickBot="1">
      <c r="A107" s="190" t="s">
        <v>54</v>
      </c>
      <c r="B107" s="145" t="s">
        <v>117</v>
      </c>
      <c r="C107" s="261">
        <f>C106*C65</f>
        <v>8.6876000000000019E-3</v>
      </c>
      <c r="D107" s="47">
        <f>C107*D47</f>
        <v>15.869117664000004</v>
      </c>
    </row>
    <row r="108" spans="1:4" ht="26.25" thickBot="1">
      <c r="A108" s="191" t="s">
        <v>55</v>
      </c>
      <c r="B108" s="146" t="s">
        <v>118</v>
      </c>
      <c r="C108" s="262">
        <f>C53*C65</f>
        <v>3.02364E-2</v>
      </c>
      <c r="D108" s="91">
        <f>C108*D47</f>
        <v>55.231017696000002</v>
      </c>
    </row>
    <row r="109" spans="1:4" ht="13.5" thickBot="1">
      <c r="A109" s="192"/>
      <c r="B109" s="147" t="s">
        <v>9</v>
      </c>
      <c r="C109" s="263">
        <f>C106+C108+C107</f>
        <v>9.7624000000000002E-2</v>
      </c>
      <c r="D109" s="57">
        <f>SUM(D106:D108)</f>
        <v>178.32390336</v>
      </c>
    </row>
    <row r="110" spans="1:4">
      <c r="A110" s="415" t="s">
        <v>152</v>
      </c>
      <c r="B110" s="415"/>
      <c r="C110" s="415"/>
      <c r="D110" s="415"/>
    </row>
    <row r="111" spans="1:4" ht="13.5" thickBot="1">
      <c r="B111" s="167"/>
      <c r="C111" s="167"/>
      <c r="D111" s="167"/>
    </row>
    <row r="112" spans="1:4" ht="13.5" thickBot="1">
      <c r="A112" s="420" t="s">
        <v>81</v>
      </c>
      <c r="B112" s="421"/>
      <c r="C112" s="421"/>
      <c r="D112" s="422"/>
    </row>
    <row r="113" spans="1:5" ht="13.5" thickBot="1">
      <c r="A113" s="35">
        <v>5</v>
      </c>
      <c r="B113" s="275" t="s">
        <v>72</v>
      </c>
      <c r="C113" s="10" t="s">
        <v>1</v>
      </c>
      <c r="D113" s="11" t="s">
        <v>12</v>
      </c>
    </row>
    <row r="114" spans="1:5">
      <c r="A114" s="95" t="s">
        <v>28</v>
      </c>
      <c r="B114" s="117" t="s">
        <v>74</v>
      </c>
      <c r="C114" s="12" t="s">
        <v>1</v>
      </c>
      <c r="D114" s="13">
        <f>UNIFORMES!F42</f>
        <v>97.291666666666671</v>
      </c>
    </row>
    <row r="115" spans="1:5">
      <c r="A115" s="95" t="s">
        <v>29</v>
      </c>
      <c r="B115" s="118" t="s">
        <v>284</v>
      </c>
      <c r="C115" s="30" t="s">
        <v>1</v>
      </c>
      <c r="D115" s="15">
        <f>UNIFORMES!C86</f>
        <v>1.712962962962963</v>
      </c>
    </row>
    <row r="116" spans="1:5">
      <c r="A116" s="95" t="s">
        <v>30</v>
      </c>
      <c r="B116" s="118" t="s">
        <v>136</v>
      </c>
      <c r="C116" s="30" t="s">
        <v>1</v>
      </c>
      <c r="D116" s="15">
        <v>0</v>
      </c>
    </row>
    <row r="117" spans="1:5" ht="13.5" thickBot="1">
      <c r="A117" s="189" t="s">
        <v>31</v>
      </c>
      <c r="B117" s="119" t="s">
        <v>57</v>
      </c>
      <c r="C117" s="31" t="s">
        <v>1</v>
      </c>
      <c r="D117" s="27">
        <v>0</v>
      </c>
    </row>
    <row r="118" spans="1:5" ht="13.5" thickBot="1">
      <c r="A118" s="182"/>
      <c r="B118" s="120" t="s">
        <v>7</v>
      </c>
      <c r="C118" s="55" t="s">
        <v>1</v>
      </c>
      <c r="D118" s="56">
        <f>SUM(D114:D117)</f>
        <v>99.004629629629633</v>
      </c>
    </row>
    <row r="119" spans="1:5" ht="13.5" thickBot="1">
      <c r="B119" s="106" t="s">
        <v>1</v>
      </c>
      <c r="C119" s="19" t="s">
        <v>1</v>
      </c>
      <c r="D119" s="20" t="s">
        <v>1</v>
      </c>
    </row>
    <row r="120" spans="1:5" ht="13.5" thickBot="1">
      <c r="A120" s="420" t="s">
        <v>75</v>
      </c>
      <c r="B120" s="421"/>
      <c r="C120" s="421"/>
      <c r="D120" s="422"/>
    </row>
    <row r="121" spans="1:5" ht="13.5" thickBot="1">
      <c r="A121" s="21">
        <v>6</v>
      </c>
      <c r="B121" s="36" t="s">
        <v>112</v>
      </c>
      <c r="C121" s="21" t="s">
        <v>1</v>
      </c>
      <c r="D121" s="21"/>
    </row>
    <row r="122" spans="1:5">
      <c r="A122" s="193" t="s">
        <v>28</v>
      </c>
      <c r="B122" s="121" t="s">
        <v>76</v>
      </c>
      <c r="C122" s="268">
        <f>'ASS SENIOR '!C122</f>
        <v>0.03</v>
      </c>
      <c r="D122" s="15">
        <f>D145*C122</f>
        <v>112.44556488503135</v>
      </c>
    </row>
    <row r="123" spans="1:5">
      <c r="A123" s="194"/>
      <c r="B123" s="122" t="s">
        <v>103</v>
      </c>
      <c r="C123" s="269"/>
      <c r="D123" s="37">
        <f>D145+D122</f>
        <v>3860.631061052743</v>
      </c>
    </row>
    <row r="124" spans="1:5">
      <c r="A124" s="194" t="s">
        <v>29</v>
      </c>
      <c r="B124" s="123" t="s">
        <v>77</v>
      </c>
      <c r="C124" s="268">
        <f>'ASS SENIOR '!C124</f>
        <v>0.03</v>
      </c>
      <c r="D124" s="15">
        <f>C124*D123</f>
        <v>115.81893183158229</v>
      </c>
    </row>
    <row r="125" spans="1:5">
      <c r="A125" s="194"/>
      <c r="B125" s="123"/>
      <c r="C125" s="26"/>
      <c r="D125" s="37">
        <f>D123+D124</f>
        <v>3976.4499928843252</v>
      </c>
    </row>
    <row r="126" spans="1:5">
      <c r="A126" s="194" t="s">
        <v>30</v>
      </c>
      <c r="B126" s="124" t="s">
        <v>33</v>
      </c>
      <c r="C126" s="270">
        <f>C133+C129+C128+C130</f>
        <v>0.13150000000000001</v>
      </c>
      <c r="D126" s="15">
        <f>D146-D122-D124</f>
        <v>602.07619351098288</v>
      </c>
      <c r="E126" s="279"/>
    </row>
    <row r="127" spans="1:5">
      <c r="A127" s="194" t="s">
        <v>88</v>
      </c>
      <c r="B127" s="123" t="s">
        <v>78</v>
      </c>
      <c r="C127" s="268">
        <f>C129+C128+C130</f>
        <v>8.1499999999999989E-2</v>
      </c>
      <c r="D127" s="37">
        <f>D126/C126*C127</f>
        <v>373.14988419121744</v>
      </c>
    </row>
    <row r="128" spans="1:5">
      <c r="A128" s="194"/>
      <c r="B128" s="123" t="s">
        <v>99</v>
      </c>
      <c r="C128" s="268">
        <v>6.4999999999999997E-3</v>
      </c>
      <c r="D128" s="15">
        <f>D126/C126*C128</f>
        <v>29.760420211569489</v>
      </c>
    </row>
    <row r="129" spans="1:4">
      <c r="A129" s="194"/>
      <c r="B129" s="123" t="s">
        <v>100</v>
      </c>
      <c r="C129" s="268">
        <v>0.03</v>
      </c>
      <c r="D129" s="15">
        <f>D126/C126*C129</f>
        <v>137.35578559185919</v>
      </c>
    </row>
    <row r="130" spans="1:4">
      <c r="A130" s="194"/>
      <c r="B130" s="123" t="s">
        <v>180</v>
      </c>
      <c r="C130" s="268">
        <v>4.4999999999999998E-2</v>
      </c>
      <c r="D130" s="15">
        <f>D126/C126*C130</f>
        <v>206.0336783877888</v>
      </c>
    </row>
    <row r="131" spans="1:4">
      <c r="A131" s="194"/>
      <c r="B131" s="123" t="s">
        <v>101</v>
      </c>
      <c r="C131" s="268">
        <v>0</v>
      </c>
      <c r="D131" s="15">
        <v>0</v>
      </c>
    </row>
    <row r="132" spans="1:4">
      <c r="A132" s="194" t="s">
        <v>89</v>
      </c>
      <c r="B132" s="124" t="s">
        <v>79</v>
      </c>
      <c r="C132" s="270">
        <f>C134+C133</f>
        <v>0.05</v>
      </c>
      <c r="D132" s="37">
        <f>D126/C126*C132</f>
        <v>228.92630931976532</v>
      </c>
    </row>
    <row r="133" spans="1:4">
      <c r="A133" s="194"/>
      <c r="B133" s="123" t="s">
        <v>102</v>
      </c>
      <c r="C133" s="268">
        <v>0.05</v>
      </c>
      <c r="D133" s="15">
        <f>D126/C126*C132</f>
        <v>228.92630931976532</v>
      </c>
    </row>
    <row r="134" spans="1:4" ht="13.5" thickBot="1">
      <c r="A134" s="195"/>
      <c r="B134" s="105" t="s">
        <v>101</v>
      </c>
      <c r="C134" s="268">
        <v>0</v>
      </c>
      <c r="D134" s="18">
        <v>0</v>
      </c>
    </row>
    <row r="135" spans="1:4" ht="13.5" thickBot="1">
      <c r="A135" s="182"/>
      <c r="B135" s="114" t="s">
        <v>7</v>
      </c>
      <c r="C135" s="58" t="s">
        <v>1</v>
      </c>
      <c r="D135" s="50">
        <f>D122+D124+D126</f>
        <v>830.3406902275965</v>
      </c>
    </row>
    <row r="136" spans="1:4" ht="13.5" thickBot="1">
      <c r="A136" s="225"/>
      <c r="B136" s="226"/>
      <c r="C136" s="227"/>
      <c r="D136" s="228"/>
    </row>
    <row r="137" spans="1:4" ht="13.5" thickBot="1">
      <c r="A137" s="224" t="s">
        <v>105</v>
      </c>
      <c r="B137" s="221" t="s">
        <v>106</v>
      </c>
      <c r="C137" s="222" t="s">
        <v>1</v>
      </c>
      <c r="D137" s="223"/>
    </row>
    <row r="138" spans="1:4" ht="13.5" thickBot="1">
      <c r="A138" s="225"/>
      <c r="B138" s="226"/>
      <c r="C138" s="227"/>
      <c r="D138" s="228"/>
    </row>
    <row r="139" spans="1:4" ht="13.5" thickBot="1">
      <c r="A139" s="21">
        <v>1</v>
      </c>
      <c r="B139" s="274" t="s">
        <v>86</v>
      </c>
      <c r="C139" s="24" t="s">
        <v>1</v>
      </c>
      <c r="D139" s="11" t="s">
        <v>12</v>
      </c>
    </row>
    <row r="140" spans="1:4">
      <c r="A140" s="196" t="s">
        <v>28</v>
      </c>
      <c r="B140" s="110" t="s">
        <v>85</v>
      </c>
      <c r="C140" s="123"/>
      <c r="D140" s="197">
        <f>D47</f>
        <v>1826.64</v>
      </c>
    </row>
    <row r="141" spans="1:4">
      <c r="A141" s="95" t="s">
        <v>29</v>
      </c>
      <c r="B141" s="110" t="s">
        <v>84</v>
      </c>
      <c r="C141" s="123"/>
      <c r="D141" s="197">
        <f>D84</f>
        <v>1521.5968720000001</v>
      </c>
    </row>
    <row r="142" spans="1:4">
      <c r="A142" s="95" t="s">
        <v>30</v>
      </c>
      <c r="B142" s="110" t="s">
        <v>83</v>
      </c>
      <c r="C142" s="123"/>
      <c r="D142" s="197">
        <f>D94</f>
        <v>122.62009117808221</v>
      </c>
    </row>
    <row r="143" spans="1:4">
      <c r="A143" s="95" t="s">
        <v>31</v>
      </c>
      <c r="B143" s="110" t="s">
        <v>82</v>
      </c>
      <c r="C143" s="123"/>
      <c r="D143" s="197">
        <f>D109</f>
        <v>178.32390336</v>
      </c>
    </row>
    <row r="144" spans="1:4" ht="13.5" thickBot="1">
      <c r="A144" s="176" t="s">
        <v>32</v>
      </c>
      <c r="B144" s="112" t="s">
        <v>80</v>
      </c>
      <c r="C144" s="105"/>
      <c r="D144" s="198">
        <f>D118</f>
        <v>99.004629629629633</v>
      </c>
    </row>
    <row r="145" spans="1:4" ht="16.5" thickBot="1">
      <c r="A145" s="199"/>
      <c r="B145" s="125" t="s">
        <v>114</v>
      </c>
      <c r="C145" s="200"/>
      <c r="D145" s="201">
        <f>SUM(D140:D144)</f>
        <v>3748.1854961677118</v>
      </c>
    </row>
    <row r="146" spans="1:4" ht="13.5" thickBot="1">
      <c r="A146" s="202" t="s">
        <v>53</v>
      </c>
      <c r="B146" s="126" t="s">
        <v>87</v>
      </c>
      <c r="C146" s="203"/>
      <c r="D146" s="204">
        <f>D147-D145</f>
        <v>830.3406902275965</v>
      </c>
    </row>
    <row r="147" spans="1:4" ht="16.5" thickBot="1">
      <c r="A147" s="402" t="s">
        <v>110</v>
      </c>
      <c r="B147" s="403"/>
      <c r="C147" s="404"/>
      <c r="D147" s="205">
        <f>D125/(100%-C126)</f>
        <v>4578.5261863953083</v>
      </c>
    </row>
    <row r="148" spans="1:4" ht="13.5" thickBot="1">
      <c r="B148" s="127"/>
      <c r="C148" s="127"/>
      <c r="D148" s="127"/>
    </row>
    <row r="149" spans="1:4" ht="13.5" thickBot="1">
      <c r="A149" s="229" t="s">
        <v>107</v>
      </c>
      <c r="B149" s="230" t="s">
        <v>173</v>
      </c>
      <c r="C149" s="48" t="s">
        <v>1</v>
      </c>
      <c r="D149" s="38"/>
    </row>
    <row r="150" spans="1:4" ht="13.5" thickBot="1">
      <c r="A150" s="225"/>
      <c r="B150" s="226"/>
      <c r="C150" s="227"/>
      <c r="D150" s="228"/>
    </row>
    <row r="151" spans="1:4" ht="13.5" thickBot="1">
      <c r="A151" s="39" t="s">
        <v>108</v>
      </c>
      <c r="B151" s="128" t="s">
        <v>109</v>
      </c>
      <c r="C151" s="40" t="s">
        <v>1</v>
      </c>
      <c r="D151" s="41" t="s">
        <v>12</v>
      </c>
    </row>
    <row r="152" spans="1:4">
      <c r="A152" s="206" t="s">
        <v>28</v>
      </c>
      <c r="B152" s="129" t="s">
        <v>58</v>
      </c>
      <c r="C152" s="264">
        <f>C51</f>
        <v>8.3299999999999999E-2</v>
      </c>
      <c r="D152" s="42">
        <f>C152*D47</f>
        <v>152.15911199999999</v>
      </c>
    </row>
    <row r="153" spans="1:4">
      <c r="A153" s="207" t="s">
        <v>29</v>
      </c>
      <c r="B153" s="130" t="s">
        <v>143</v>
      </c>
      <c r="C153" s="265">
        <f>C52</f>
        <v>0.121</v>
      </c>
      <c r="D153" s="99">
        <f>C153*D47</f>
        <v>221.02343999999999</v>
      </c>
    </row>
    <row r="154" spans="1:4">
      <c r="A154" s="208" t="s">
        <v>30</v>
      </c>
      <c r="B154" s="166" t="s">
        <v>71</v>
      </c>
      <c r="C154" s="266">
        <v>4.4999999999999998E-2</v>
      </c>
      <c r="D154" s="99">
        <f>C154*D47</f>
        <v>82.198800000000006</v>
      </c>
    </row>
    <row r="155" spans="1:4" ht="13.5" thickBot="1">
      <c r="A155" s="209" t="s">
        <v>31</v>
      </c>
      <c r="B155" s="131" t="s">
        <v>141</v>
      </c>
      <c r="C155" s="267">
        <f>C108</f>
        <v>3.02364E-2</v>
      </c>
      <c r="D155" s="99">
        <f>C155*D47</f>
        <v>55.231017696000002</v>
      </c>
    </row>
    <row r="156" spans="1:4" ht="16.5" thickBot="1">
      <c r="A156" s="413" t="s">
        <v>16</v>
      </c>
      <c r="B156" s="414"/>
      <c r="C156" s="89">
        <f>SUM(C152:C155)</f>
        <v>0.27953639999999996</v>
      </c>
      <c r="D156" s="46">
        <f>SUM(D152:D155)</f>
        <v>510.61236969599997</v>
      </c>
    </row>
    <row r="157" spans="1:4">
      <c r="A157" s="401" t="s">
        <v>172</v>
      </c>
      <c r="B157" s="401"/>
      <c r="C157" s="401"/>
      <c r="D157" s="401"/>
    </row>
    <row r="159" spans="1:4">
      <c r="A159" s="412" t="s">
        <v>171</v>
      </c>
      <c r="B159" s="412"/>
      <c r="C159" s="412"/>
      <c r="D159" s="412"/>
    </row>
    <row r="160" spans="1:4">
      <c r="A160" s="412" t="s">
        <v>153</v>
      </c>
      <c r="B160" s="412"/>
      <c r="C160" s="412"/>
      <c r="D160" s="412"/>
    </row>
  </sheetData>
  <mergeCells count="56">
    <mergeCell ref="A160:D160"/>
    <mergeCell ref="A112:D112"/>
    <mergeCell ref="A120:D120"/>
    <mergeCell ref="A147:C147"/>
    <mergeCell ref="A156:B156"/>
    <mergeCell ref="A157:D157"/>
    <mergeCell ref="A159:D159"/>
    <mergeCell ref="A110:D110"/>
    <mergeCell ref="A54:D54"/>
    <mergeCell ref="A65:B65"/>
    <mergeCell ref="A66:D66"/>
    <mergeCell ref="A67:D67"/>
    <mergeCell ref="A77:B77"/>
    <mergeCell ref="A79:B79"/>
    <mergeCell ref="C79:D79"/>
    <mergeCell ref="A86:D86"/>
    <mergeCell ref="B87:D87"/>
    <mergeCell ref="A95:D95"/>
    <mergeCell ref="A96:D96"/>
    <mergeCell ref="A98:D98"/>
    <mergeCell ref="A53:B53"/>
    <mergeCell ref="A30:C30"/>
    <mergeCell ref="A31:C31"/>
    <mergeCell ref="A32:C32"/>
    <mergeCell ref="A33:C33"/>
    <mergeCell ref="A34:C34"/>
    <mergeCell ref="B36:D36"/>
    <mergeCell ref="A39:B39"/>
    <mergeCell ref="C39:D39"/>
    <mergeCell ref="A47:C47"/>
    <mergeCell ref="A49:B49"/>
    <mergeCell ref="B50:D50"/>
    <mergeCell ref="A29:C29"/>
    <mergeCell ref="A16:B16"/>
    <mergeCell ref="A17:B17"/>
    <mergeCell ref="A19:D19"/>
    <mergeCell ref="A20:C20"/>
    <mergeCell ref="A21:C21"/>
    <mergeCell ref="A22:C22"/>
    <mergeCell ref="A23:C23"/>
    <mergeCell ref="A24:C24"/>
    <mergeCell ref="A26:D26"/>
    <mergeCell ref="A27:C27"/>
    <mergeCell ref="A28:C28"/>
    <mergeCell ref="A15:D15"/>
    <mergeCell ref="A1:D1"/>
    <mergeCell ref="A2:D2"/>
    <mergeCell ref="A3:D3"/>
    <mergeCell ref="A5:C5"/>
    <mergeCell ref="A6:C6"/>
    <mergeCell ref="A7:C7"/>
    <mergeCell ref="A9:D9"/>
    <mergeCell ref="A10:C10"/>
    <mergeCell ref="A11:C11"/>
    <mergeCell ref="A12:C12"/>
    <mergeCell ref="A13:C13"/>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92C7C8-6200-4FED-9954-95DE69CBD16B}"/>
</file>

<file path=customXml/itemProps2.xml><?xml version="1.0" encoding="utf-8"?>
<ds:datastoreItem xmlns:ds="http://schemas.openxmlformats.org/officeDocument/2006/customXml" ds:itemID="{05AD62FE-7712-4075-AF82-8064445AFEEE}"/>
</file>

<file path=customXml/itemProps3.xml><?xml version="1.0" encoding="utf-8"?>
<ds:datastoreItem xmlns:ds="http://schemas.openxmlformats.org/officeDocument/2006/customXml" ds:itemID="{0495EB87-11E1-4E0A-94DA-AEF5BE58EA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RESUMO </vt:lpstr>
      <vt:lpstr>ASS SENIOR </vt:lpstr>
      <vt:lpstr>ASS PLENO</vt:lpstr>
      <vt:lpstr> ASS ADM</vt:lpstr>
      <vt:lpstr>SEC EXECUTIVO</vt:lpstr>
      <vt:lpstr>TEC SECRETARIADO</vt:lpstr>
      <vt:lpstr>MOTORISTA</vt:lpstr>
      <vt:lpstr>RECEPCIONISTA</vt:lpstr>
      <vt:lpstr>AUX MANUTENÇÃO</vt:lpstr>
      <vt:lpstr>ENCARREGADO</vt:lpstr>
      <vt:lpstr>UNIFORMES</vt:lpstr>
      <vt:lpstr>Materiais</vt:lpstr>
      <vt:lpstr>Eqp&amp;EPI'ss</vt:lpstr>
      <vt:lpstr>Fator 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Ednaldo Rodrigues</dc:creator>
  <cp:lastModifiedBy>Marleide</cp:lastModifiedBy>
  <cp:lastPrinted>2020-03-27T14:13:59Z</cp:lastPrinted>
  <dcterms:created xsi:type="dcterms:W3CDTF">2019-10-01T01:38:00Z</dcterms:created>
  <dcterms:modified xsi:type="dcterms:W3CDTF">2020-08-19T17:07:05Z</dcterms:modified>
</cp:coreProperties>
</file>