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araujo\Downloads\"/>
    </mc:Choice>
  </mc:AlternateContent>
  <xr:revisionPtr revIDLastSave="0" documentId="13_ncr:1_{3B907180-4C52-4975-B063-81D3C3CD87DA}" xr6:coauthVersionLast="47" xr6:coauthVersionMax="47" xr10:uidLastSave="{00000000-0000-0000-0000-000000000000}"/>
  <bookViews>
    <workbookView xWindow="-120" yWindow="-120" windowWidth="29040" windowHeight="15840" tabRatio="765" activeTab="4" xr2:uid="{00000000-000D-0000-FFFF-FFFF00000000}"/>
  </bookViews>
  <sheets>
    <sheet name="Volume Fat. (m³) 2022" sheetId="2" r:id="rId1"/>
    <sheet name="Faturamento" sheetId="4" r:id="rId2"/>
    <sheet name="Devoluções" sheetId="7" r:id="rId3"/>
    <sheet name="RTE" sheetId="5" r:id="rId4"/>
    <sheet name="Tarifas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R57_2007">[1]Parâmetros!#REF!</definedName>
    <definedName name="AdicionalIR">#REF!</definedName>
    <definedName name="AlugCentral">'[2]E-AdmSist'!$D$9</definedName>
    <definedName name="AlugCom">'[2]E-AdmSist'!$D$11</definedName>
    <definedName name="AlugETA_ETE">'[2]E-AdmSist'!$D$12</definedName>
    <definedName name="AlugPA">'[2]E-AdmSist'!$D$10</definedName>
    <definedName name="_xlnm.Print_Area">#REF!</definedName>
    <definedName name="AreaEst">'[2]E-AdmSist'!$I$9</definedName>
    <definedName name="AreaLabC">'[2]E-AdmSist'!$D$21</definedName>
    <definedName name="AreaOficC">'[2]E-AdmSist'!$D$22</definedName>
    <definedName name="B">[3]DRE!#REF!</definedName>
    <definedName name="BaseIR">#REF!</definedName>
    <definedName name="Beneficio">'[2]P-Indices'!$D$20</definedName>
    <definedName name="Caixa">#REF!</definedName>
    <definedName name="Capacitação">'[2]P-Indices'!$D$18</definedName>
    <definedName name="CAPM">#REF!</definedName>
    <definedName name="CRA">'[2]C-Teleatendimento'!$D$9</definedName>
    <definedName name="CS_NEG">#REF!</definedName>
    <definedName name="CS_PERC">#REF!</definedName>
    <definedName name="CTIPO">#REF!</definedName>
    <definedName name="CustAnalise">'[2]E-AdmSist'!$D$23</definedName>
    <definedName name="CustElet">'[2]E-AdmSist'!$D$18</definedName>
    <definedName name="CustEst">'[2]E-AdmSist'!$I$10</definedName>
    <definedName name="CustLimp">'[2]E-AdmSist'!$D$19</definedName>
    <definedName name="CustMovel">'[2]E-AdmSist'!$D$15</definedName>
    <definedName name="CustTel">'[2]E-AdmSist'!$D$17</definedName>
    <definedName name="Decimo_Terceiro">'[2]P-Indices'!$D$12</definedName>
    <definedName name="Deposito">'[2]E-AdmSist'!$D$16</definedName>
    <definedName name="dia_TrabMesCom">'[2]P-Indices'!$D$25</definedName>
    <definedName name="dia_TrabSem">'[2]P-Indices'!$D$24</definedName>
    <definedName name="Equipes">'[2]P-Equipes'!$B$11:$AV$105</definedName>
    <definedName name="FC_ElevEsg">'[2]E-Elevatorias'!$M$176</definedName>
    <definedName name="FC_ETE">'[2]E-ETA-ETE'!$J$86</definedName>
    <definedName name="fdgf">'[2]P-Indices'!$D$15</definedName>
    <definedName name="Ferias">'[2]P-Indices'!$D$13</definedName>
    <definedName name="FGTS">'[2]P-Indices'!$D$10</definedName>
    <definedName name="FreqAtCom">'[2]E-Estrutura'!$D$458</definedName>
    <definedName name="G">#REF!</definedName>
    <definedName name="gfhfgh">'[2]E-AdmSist'!$D$44</definedName>
    <definedName name="GR">#REF!</definedName>
    <definedName name="h_ElevEnerg">'[2]E-Elevatorias'!$D$10</definedName>
    <definedName name="h_OpEnerg">'[2]E-ETA-ETE'!$D$34</definedName>
    <definedName name="h_TrabDia">'[2]P-Indices'!$D$22</definedName>
    <definedName name="h_TrabOeM">'[2]P-Indices'!$D$23</definedName>
    <definedName name="h_VecDia">'[2]P-Indices'!$D$28</definedName>
    <definedName name="HoraExtra">'[2]P-Indices'!$D$19</definedName>
    <definedName name="IGPM_1">[2]Controle!$D$13</definedName>
    <definedName name="IGPM_2">[2]Controle!$D$16</definedName>
    <definedName name="Inativos">'[2]E-Economias'!$L$26</definedName>
    <definedName name="inflation">#REF!</definedName>
    <definedName name="Insalub_Max">'[2]P-Indices'!$D$17</definedName>
    <definedName name="Insalub_Med">'[2]P-Indices'!$D$16</definedName>
    <definedName name="Insalub_Min">'[2]P-Indices'!$D$15</definedName>
    <definedName name="INSS">'[2]P-Indices'!$D$9</definedName>
    <definedName name="InsumEscrit">'[2]E-AdmSist'!$D$20</definedName>
    <definedName name="InvHardPC">'[2]E-AdmSist'!$D$44</definedName>
    <definedName name="InvSoftPC">'[2]E-AdmSist'!$D$43</definedName>
    <definedName name="IPCA_1">[2]Controle!$D$12</definedName>
    <definedName name="IPCA_2">[2]Controle!$D$15</definedName>
    <definedName name="ir_perpetuo">#REF!</definedName>
    <definedName name="Lig_Ativ_Esg">'[2]E-Economias'!$J$39</definedName>
    <definedName name="Ligacoes_Tot">'[2]E-Economias'!$J$26</definedName>
    <definedName name="Lucro">#REF!</definedName>
    <definedName name="m2_Acom">'[2]E-AdmSist'!$D$14</definedName>
    <definedName name="m2_Indiv">'[2]E-AdmSist'!$D$13</definedName>
    <definedName name="Maquina">'[2]P-Veiculos'!$C$33:$W$47</definedName>
    <definedName name="MESES_A_PROJETAR">#REF!</definedName>
    <definedName name="MobDCom">'[2]E-AdmSist'!$I$13</definedName>
    <definedName name="MobDEng">'[2]E-AdmSist'!$I$15</definedName>
    <definedName name="MobDGest">'[2]E-AdmSist'!$I$16</definedName>
    <definedName name="MobPres">'[2]E-AdmSist'!$I$12</definedName>
    <definedName name="model">[4]Controle!#REF!</definedName>
    <definedName name="moeda">#REF!</definedName>
    <definedName name="o">'[5]T-Bonds'!$E$6</definedName>
    <definedName name="oi">#REF!</definedName>
    <definedName name="Pensao">'[2]P-Indices'!$D$21</definedName>
    <definedName name="PeriodoTaxa">#REF!</definedName>
    <definedName name="perpetuo">[3]DRE!#REF!</definedName>
    <definedName name="ponderada_abaixo">#REF!</definedName>
    <definedName name="ponderada_acima">#REF!</definedName>
    <definedName name="ponderada_simples">#REF!</definedName>
    <definedName name="PREJFISC_ACUM">#REF!</definedName>
    <definedName name="ProdQuim">'[2]E-ETA-ETE'!$C$9:$D$29</definedName>
    <definedName name="SalarioMinimo">'[2]P-Indices'!$D$11</definedName>
    <definedName name="Salarios">'[2]P-Salarios'!$C$9:$V$60</definedName>
    <definedName name="sem_TrabAno">'[2]P-Indices'!$D$26</definedName>
    <definedName name="sem_TrabVEC">'[2]P-Indices'!$D$27</definedName>
    <definedName name="simple">[4]BETA!#REF!</definedName>
    <definedName name="TarifConsElev">'[2]E-Elevatorias'!$D$9</definedName>
    <definedName name="TarifConsOp">'[2]E-ETA-ETE'!$D$33</definedName>
    <definedName name="TarifDemElev">'[2]E-Elevatorias'!$D$8</definedName>
    <definedName name="TarifDemOp">'[2]E-ETA-ETE'!$D$32</definedName>
    <definedName name="TaxaDesconto">#REF!</definedName>
    <definedName name="_xlnm.Print_Titles">#REF!</definedName>
    <definedName name="TMA">'[2]E-Estrutura'!$D$457</definedName>
    <definedName name="Tx_Desc">[3]DRE!#REF!</definedName>
    <definedName name="Veiculos">'[2]P-Veiculos'!$C$13:$W$27</definedName>
    <definedName name="VidaHard">'[2]E-AdmSist'!$E$34</definedName>
    <definedName name="VidaHardPC">'[2]E-AdmSist'!$E$36</definedName>
    <definedName name="VidaSoft">'[2]E-AdmSist'!$E$33</definedName>
    <definedName name="VidaSoftPC">'[2]E-AdmSist'!$E$35</definedName>
    <definedName name="WACC">[2]Controle!$D$9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5" l="1"/>
  <c r="C15" i="5"/>
  <c r="J7" i="6"/>
  <c r="J24" i="6"/>
  <c r="K7" i="6" l="1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J19" i="6"/>
  <c r="J13" i="6"/>
  <c r="E32" i="6"/>
  <c r="D10" i="7"/>
  <c r="E29" i="4"/>
  <c r="D23" i="4"/>
  <c r="C11" i="5"/>
  <c r="C35" i="4" l="1"/>
  <c r="C41" i="4" s="1"/>
  <c r="C36" i="4"/>
  <c r="C37" i="4"/>
  <c r="C38" i="4"/>
  <c r="C39" i="4"/>
  <c r="C40" i="4"/>
  <c r="C34" i="4"/>
  <c r="H30" i="4"/>
  <c r="G30" i="4"/>
  <c r="F30" i="4"/>
  <c r="E30" i="4"/>
  <c r="D30" i="4"/>
  <c r="C30" i="4"/>
  <c r="D15" i="4"/>
  <c r="E15" i="4"/>
  <c r="F15" i="4"/>
  <c r="G15" i="4"/>
  <c r="H15" i="4"/>
  <c r="C15" i="4"/>
  <c r="F119" i="2" l="1"/>
  <c r="E119" i="2"/>
  <c r="P119" i="2"/>
  <c r="C12" i="5" s="1"/>
  <c r="O91" i="2" l="1"/>
  <c r="E86" i="2"/>
  <c r="F86" i="2"/>
  <c r="G86" i="2"/>
  <c r="H86" i="2"/>
  <c r="I86" i="2"/>
  <c r="J86" i="2"/>
  <c r="K86" i="2"/>
  <c r="L86" i="2"/>
  <c r="M86" i="2"/>
  <c r="N86" i="2"/>
  <c r="O86" i="2"/>
  <c r="E87" i="2"/>
  <c r="F87" i="2"/>
  <c r="G87" i="2"/>
  <c r="H87" i="2"/>
  <c r="I87" i="2"/>
  <c r="J87" i="2"/>
  <c r="K87" i="2"/>
  <c r="L87" i="2"/>
  <c r="M87" i="2"/>
  <c r="N87" i="2"/>
  <c r="O87" i="2"/>
  <c r="E88" i="2"/>
  <c r="F88" i="2"/>
  <c r="G88" i="2"/>
  <c r="H88" i="2"/>
  <c r="I88" i="2"/>
  <c r="J88" i="2"/>
  <c r="K88" i="2"/>
  <c r="L88" i="2"/>
  <c r="M88" i="2"/>
  <c r="N88" i="2"/>
  <c r="O88" i="2"/>
  <c r="E89" i="2"/>
  <c r="F89" i="2"/>
  <c r="G89" i="2"/>
  <c r="H89" i="2"/>
  <c r="I89" i="2"/>
  <c r="J89" i="2"/>
  <c r="K89" i="2"/>
  <c r="L89" i="2"/>
  <c r="M89" i="2"/>
  <c r="N89" i="2"/>
  <c r="O89" i="2"/>
  <c r="E90" i="2"/>
  <c r="F90" i="2"/>
  <c r="G90" i="2"/>
  <c r="H90" i="2"/>
  <c r="I90" i="2"/>
  <c r="J90" i="2"/>
  <c r="K90" i="2"/>
  <c r="L90" i="2"/>
  <c r="M90" i="2"/>
  <c r="N90" i="2"/>
  <c r="O90" i="2"/>
  <c r="E91" i="2"/>
  <c r="F91" i="2"/>
  <c r="G91" i="2"/>
  <c r="H91" i="2"/>
  <c r="I91" i="2"/>
  <c r="J91" i="2"/>
  <c r="K91" i="2"/>
  <c r="L91" i="2"/>
  <c r="M91" i="2"/>
  <c r="N91" i="2"/>
  <c r="D86" i="2"/>
  <c r="G119" i="2"/>
  <c r="I119" i="2"/>
  <c r="J119" i="2"/>
  <c r="K119" i="2"/>
  <c r="D11" i="7"/>
  <c r="C9" i="5" s="1"/>
  <c r="G81" i="2"/>
  <c r="E34" i="4"/>
  <c r="E35" i="4"/>
  <c r="E36" i="4"/>
  <c r="E37" i="4"/>
  <c r="E38" i="4"/>
  <c r="E39" i="4"/>
  <c r="E40" i="4"/>
  <c r="H8" i="4" l="1"/>
  <c r="H9" i="4"/>
  <c r="H10" i="4"/>
  <c r="H11" i="4"/>
  <c r="H12" i="4"/>
  <c r="H13" i="4"/>
  <c r="H14" i="4"/>
  <c r="C29" i="4"/>
  <c r="D29" i="4"/>
  <c r="F29" i="4"/>
  <c r="G29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G23" i="4"/>
  <c r="F23" i="4"/>
  <c r="E23" i="4"/>
  <c r="D24" i="4"/>
  <c r="D25" i="4"/>
  <c r="D26" i="4"/>
  <c r="D27" i="4"/>
  <c r="D28" i="4"/>
  <c r="C23" i="4"/>
  <c r="C24" i="4"/>
  <c r="C25" i="4"/>
  <c r="C26" i="4"/>
  <c r="C27" i="4"/>
  <c r="C28" i="4"/>
  <c r="H26" i="4" l="1"/>
  <c r="H29" i="4"/>
  <c r="H25" i="4"/>
  <c r="H28" i="4"/>
  <c r="H24" i="4"/>
  <c r="H27" i="4"/>
  <c r="H23" i="4"/>
  <c r="F34" i="4" s="1"/>
  <c r="F38" i="4" l="1"/>
  <c r="F37" i="4"/>
  <c r="F39" i="4"/>
  <c r="F35" i="4"/>
  <c r="F36" i="4"/>
  <c r="F40" i="4"/>
  <c r="F41" i="4" l="1"/>
  <c r="C8" i="5" s="1"/>
  <c r="C10" i="5" s="1"/>
  <c r="C14" i="5" l="1"/>
  <c r="O116" i="2"/>
  <c r="N116" i="2"/>
  <c r="M116" i="2"/>
  <c r="L116" i="2"/>
  <c r="K116" i="2"/>
  <c r="J116" i="2"/>
  <c r="I116" i="2"/>
  <c r="H116" i="2"/>
  <c r="G116" i="2"/>
  <c r="F116" i="2"/>
  <c r="E116" i="2"/>
  <c r="D116" i="2"/>
  <c r="O115" i="2"/>
  <c r="N115" i="2"/>
  <c r="M115" i="2"/>
  <c r="L115" i="2"/>
  <c r="K115" i="2"/>
  <c r="J115" i="2"/>
  <c r="I115" i="2"/>
  <c r="H115" i="2"/>
  <c r="G115" i="2"/>
  <c r="F115" i="2"/>
  <c r="E115" i="2"/>
  <c r="D115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O112" i="2"/>
  <c r="N112" i="2"/>
  <c r="M112" i="2"/>
  <c r="M117" i="2" s="1"/>
  <c r="L112" i="2"/>
  <c r="K112" i="2"/>
  <c r="J112" i="2"/>
  <c r="I112" i="2"/>
  <c r="I117" i="2" s="1"/>
  <c r="H112" i="2"/>
  <c r="G112" i="2"/>
  <c r="F112" i="2"/>
  <c r="E112" i="2"/>
  <c r="D112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O106" i="2"/>
  <c r="O111" i="2" s="1"/>
  <c r="N106" i="2"/>
  <c r="M106" i="2"/>
  <c r="M111" i="2" s="1"/>
  <c r="L106" i="2"/>
  <c r="K106" i="2"/>
  <c r="K111" i="2" s="1"/>
  <c r="J106" i="2"/>
  <c r="I106" i="2"/>
  <c r="I111" i="2" s="1"/>
  <c r="H106" i="2"/>
  <c r="G106" i="2"/>
  <c r="G111" i="2" s="1"/>
  <c r="F106" i="2"/>
  <c r="E106" i="2"/>
  <c r="E111" i="2" s="1"/>
  <c r="D106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O100" i="2"/>
  <c r="O105" i="2" s="1"/>
  <c r="N100" i="2"/>
  <c r="N105" i="2" s="1"/>
  <c r="M100" i="2"/>
  <c r="L100" i="2"/>
  <c r="L105" i="2" s="1"/>
  <c r="K100" i="2"/>
  <c r="K105" i="2" s="1"/>
  <c r="J100" i="2"/>
  <c r="J105" i="2" s="1"/>
  <c r="I100" i="2"/>
  <c r="I105" i="2" s="1"/>
  <c r="H100" i="2"/>
  <c r="G100" i="2"/>
  <c r="G105" i="2" s="1"/>
  <c r="F100" i="2"/>
  <c r="E100" i="2"/>
  <c r="D100" i="2"/>
  <c r="D105" i="2" s="1"/>
  <c r="O98" i="2"/>
  <c r="N98" i="2"/>
  <c r="M98" i="2"/>
  <c r="L98" i="2"/>
  <c r="K98" i="2"/>
  <c r="J98" i="2"/>
  <c r="I98" i="2"/>
  <c r="H98" i="2"/>
  <c r="G98" i="2"/>
  <c r="F98" i="2"/>
  <c r="E98" i="2"/>
  <c r="D98" i="2"/>
  <c r="O97" i="2"/>
  <c r="N97" i="2"/>
  <c r="M97" i="2"/>
  <c r="L97" i="2"/>
  <c r="K97" i="2"/>
  <c r="J97" i="2"/>
  <c r="I97" i="2"/>
  <c r="H97" i="2"/>
  <c r="G97" i="2"/>
  <c r="F97" i="2"/>
  <c r="E97" i="2"/>
  <c r="D97" i="2"/>
  <c r="O96" i="2"/>
  <c r="N96" i="2"/>
  <c r="M96" i="2"/>
  <c r="L96" i="2"/>
  <c r="K96" i="2"/>
  <c r="J96" i="2"/>
  <c r="I96" i="2"/>
  <c r="H96" i="2"/>
  <c r="G96" i="2"/>
  <c r="F96" i="2"/>
  <c r="E96" i="2"/>
  <c r="D96" i="2"/>
  <c r="O95" i="2"/>
  <c r="N95" i="2"/>
  <c r="M95" i="2"/>
  <c r="L95" i="2"/>
  <c r="K95" i="2"/>
  <c r="J95" i="2"/>
  <c r="I95" i="2"/>
  <c r="H95" i="2"/>
  <c r="G95" i="2"/>
  <c r="F95" i="2"/>
  <c r="E95" i="2"/>
  <c r="D95" i="2"/>
  <c r="O94" i="2"/>
  <c r="N94" i="2"/>
  <c r="M94" i="2"/>
  <c r="L94" i="2"/>
  <c r="K94" i="2"/>
  <c r="J94" i="2"/>
  <c r="I94" i="2"/>
  <c r="H94" i="2"/>
  <c r="G94" i="2"/>
  <c r="F94" i="2"/>
  <c r="E94" i="2"/>
  <c r="D94" i="2"/>
  <c r="O93" i="2"/>
  <c r="N93" i="2"/>
  <c r="M93" i="2"/>
  <c r="M99" i="2" s="1"/>
  <c r="L93" i="2"/>
  <c r="L99" i="2" s="1"/>
  <c r="K93" i="2"/>
  <c r="J93" i="2"/>
  <c r="I93" i="2"/>
  <c r="I99" i="2" s="1"/>
  <c r="H93" i="2"/>
  <c r="H99" i="2" s="1"/>
  <c r="G93" i="2"/>
  <c r="F93" i="2"/>
  <c r="E93" i="2"/>
  <c r="E99" i="2" s="1"/>
  <c r="D93" i="2"/>
  <c r="D99" i="2" s="1"/>
  <c r="D91" i="2"/>
  <c r="D90" i="2"/>
  <c r="D89" i="2"/>
  <c r="D88" i="2"/>
  <c r="D87" i="2"/>
  <c r="I92" i="2"/>
  <c r="O80" i="2"/>
  <c r="N80" i="2"/>
  <c r="M80" i="2"/>
  <c r="L80" i="2"/>
  <c r="K80" i="2"/>
  <c r="J80" i="2"/>
  <c r="I80" i="2"/>
  <c r="H80" i="2"/>
  <c r="G80" i="2"/>
  <c r="F80" i="2"/>
  <c r="E80" i="2"/>
  <c r="D80" i="2"/>
  <c r="P79" i="2"/>
  <c r="P78" i="2"/>
  <c r="P77" i="2"/>
  <c r="P76" i="2"/>
  <c r="P75" i="2"/>
  <c r="O74" i="2"/>
  <c r="N74" i="2"/>
  <c r="M74" i="2"/>
  <c r="L74" i="2"/>
  <c r="K74" i="2"/>
  <c r="J74" i="2"/>
  <c r="I74" i="2"/>
  <c r="H74" i="2"/>
  <c r="G74" i="2"/>
  <c r="F74" i="2"/>
  <c r="E74" i="2"/>
  <c r="D74" i="2"/>
  <c r="P73" i="2"/>
  <c r="P72" i="2"/>
  <c r="P71" i="2"/>
  <c r="P70" i="2"/>
  <c r="P69" i="2"/>
  <c r="O68" i="2"/>
  <c r="N68" i="2"/>
  <c r="M68" i="2"/>
  <c r="L68" i="2"/>
  <c r="K68" i="2"/>
  <c r="J68" i="2"/>
  <c r="I68" i="2"/>
  <c r="H68" i="2"/>
  <c r="G68" i="2"/>
  <c r="F68" i="2"/>
  <c r="E68" i="2"/>
  <c r="D68" i="2"/>
  <c r="P67" i="2"/>
  <c r="P66" i="2"/>
  <c r="P65" i="2"/>
  <c r="P64" i="2"/>
  <c r="P63" i="2"/>
  <c r="O62" i="2"/>
  <c r="N62" i="2"/>
  <c r="M62" i="2"/>
  <c r="L62" i="2"/>
  <c r="K62" i="2"/>
  <c r="J62" i="2"/>
  <c r="I62" i="2"/>
  <c r="H62" i="2"/>
  <c r="G62" i="2"/>
  <c r="F62" i="2"/>
  <c r="E62" i="2"/>
  <c r="D62" i="2"/>
  <c r="P61" i="2"/>
  <c r="P60" i="2"/>
  <c r="P59" i="2"/>
  <c r="P58" i="2"/>
  <c r="P57" i="2"/>
  <c r="P56" i="2"/>
  <c r="O55" i="2"/>
  <c r="N55" i="2"/>
  <c r="M55" i="2"/>
  <c r="L55" i="2"/>
  <c r="K55" i="2"/>
  <c r="J55" i="2"/>
  <c r="I55" i="2"/>
  <c r="H55" i="2"/>
  <c r="G55" i="2"/>
  <c r="F55" i="2"/>
  <c r="E55" i="2"/>
  <c r="D55" i="2"/>
  <c r="P54" i="2"/>
  <c r="P53" i="2"/>
  <c r="P52" i="2"/>
  <c r="P51" i="2"/>
  <c r="P50" i="2"/>
  <c r="P49" i="2"/>
  <c r="O48" i="2"/>
  <c r="N48" i="2"/>
  <c r="M48" i="2"/>
  <c r="L48" i="2"/>
  <c r="K48" i="2"/>
  <c r="J48" i="2"/>
  <c r="I48" i="2"/>
  <c r="H48" i="2"/>
  <c r="G48" i="2"/>
  <c r="F48" i="2"/>
  <c r="E48" i="2"/>
  <c r="D48" i="2"/>
  <c r="O43" i="2"/>
  <c r="N43" i="2"/>
  <c r="M43" i="2"/>
  <c r="L43" i="2"/>
  <c r="K43" i="2"/>
  <c r="J43" i="2"/>
  <c r="I43" i="2"/>
  <c r="H43" i="2"/>
  <c r="G43" i="2"/>
  <c r="F43" i="2"/>
  <c r="E43" i="2"/>
  <c r="D43" i="2"/>
  <c r="P43" i="2" s="1"/>
  <c r="P42" i="2"/>
  <c r="P41" i="2"/>
  <c r="O39" i="2"/>
  <c r="N39" i="2"/>
  <c r="M39" i="2"/>
  <c r="L39" i="2"/>
  <c r="K39" i="2"/>
  <c r="J39" i="2"/>
  <c r="I39" i="2"/>
  <c r="H39" i="2"/>
  <c r="G39" i="2"/>
  <c r="F39" i="2"/>
  <c r="E39" i="2"/>
  <c r="D39" i="2"/>
  <c r="P38" i="2"/>
  <c r="P37" i="2"/>
  <c r="P36" i="2"/>
  <c r="P35" i="2"/>
  <c r="P34" i="2"/>
  <c r="O33" i="2"/>
  <c r="N33" i="2"/>
  <c r="M33" i="2"/>
  <c r="L33" i="2"/>
  <c r="K33" i="2"/>
  <c r="J33" i="2"/>
  <c r="I33" i="2"/>
  <c r="H33" i="2"/>
  <c r="G33" i="2"/>
  <c r="F33" i="2"/>
  <c r="E33" i="2"/>
  <c r="D33" i="2"/>
  <c r="P32" i="2"/>
  <c r="P31" i="2"/>
  <c r="P30" i="2"/>
  <c r="P29" i="2"/>
  <c r="P28" i="2"/>
  <c r="O27" i="2"/>
  <c r="N27" i="2"/>
  <c r="M27" i="2"/>
  <c r="L27" i="2"/>
  <c r="K27" i="2"/>
  <c r="J27" i="2"/>
  <c r="I27" i="2"/>
  <c r="H27" i="2"/>
  <c r="G27" i="2"/>
  <c r="F27" i="2"/>
  <c r="E27" i="2"/>
  <c r="D27" i="2"/>
  <c r="P26" i="2"/>
  <c r="P25" i="2"/>
  <c r="P24" i="2"/>
  <c r="P23" i="2"/>
  <c r="P22" i="2"/>
  <c r="O21" i="2"/>
  <c r="N21" i="2"/>
  <c r="M21" i="2"/>
  <c r="L21" i="2"/>
  <c r="K21" i="2"/>
  <c r="J21" i="2"/>
  <c r="I21" i="2"/>
  <c r="H21" i="2"/>
  <c r="G21" i="2"/>
  <c r="F21" i="2"/>
  <c r="E21" i="2"/>
  <c r="D21" i="2"/>
  <c r="P20" i="2"/>
  <c r="P19" i="2"/>
  <c r="P18" i="2"/>
  <c r="P17" i="2"/>
  <c r="P16" i="2"/>
  <c r="P15" i="2"/>
  <c r="O14" i="2"/>
  <c r="N14" i="2"/>
  <c r="M14" i="2"/>
  <c r="L14" i="2"/>
  <c r="K14" i="2"/>
  <c r="J14" i="2"/>
  <c r="I14" i="2"/>
  <c r="H14" i="2"/>
  <c r="G14" i="2"/>
  <c r="F14" i="2"/>
  <c r="E14" i="2"/>
  <c r="D14" i="2"/>
  <c r="P13" i="2"/>
  <c r="P12" i="2"/>
  <c r="P11" i="2"/>
  <c r="P10" i="2"/>
  <c r="P9" i="2"/>
  <c r="P8" i="2"/>
  <c r="D92" i="2" l="1"/>
  <c r="L81" i="2"/>
  <c r="L119" i="2" s="1"/>
  <c r="I118" i="2"/>
  <c r="E117" i="2"/>
  <c r="J111" i="2"/>
  <c r="K40" i="2"/>
  <c r="I44" i="2"/>
  <c r="G40" i="2"/>
  <c r="O40" i="2"/>
  <c r="E44" i="2"/>
  <c r="M40" i="2"/>
  <c r="P62" i="2"/>
  <c r="D44" i="2"/>
  <c r="H44" i="2"/>
  <c r="L44" i="2"/>
  <c r="P80" i="2"/>
  <c r="D81" i="2"/>
  <c r="D119" i="2" s="1"/>
  <c r="F92" i="2"/>
  <c r="N92" i="2"/>
  <c r="J92" i="2"/>
  <c r="E105" i="2"/>
  <c r="M105" i="2"/>
  <c r="P109" i="2"/>
  <c r="P110" i="2"/>
  <c r="J99" i="2"/>
  <c r="P108" i="2"/>
  <c r="P33" i="2"/>
  <c r="K81" i="2"/>
  <c r="O81" i="2"/>
  <c r="O119" i="2" s="1"/>
  <c r="P68" i="2"/>
  <c r="P87" i="2"/>
  <c r="P88" i="2"/>
  <c r="P89" i="2"/>
  <c r="P90" i="2"/>
  <c r="G99" i="2"/>
  <c r="K99" i="2"/>
  <c r="O99" i="2"/>
  <c r="P112" i="2"/>
  <c r="P113" i="2"/>
  <c r="H117" i="2"/>
  <c r="L117" i="2"/>
  <c r="P114" i="2"/>
  <c r="D117" i="2"/>
  <c r="F99" i="2"/>
  <c r="N99" i="2"/>
  <c r="F105" i="2"/>
  <c r="P107" i="2"/>
  <c r="F44" i="2"/>
  <c r="J40" i="2"/>
  <c r="N44" i="2"/>
  <c r="E81" i="2"/>
  <c r="I81" i="2"/>
  <c r="M81" i="2"/>
  <c r="M119" i="2" s="1"/>
  <c r="P74" i="2"/>
  <c r="H81" i="2"/>
  <c r="H119" i="2" s="1"/>
  <c r="E92" i="2"/>
  <c r="E118" i="2" s="1"/>
  <c r="M92" i="2"/>
  <c r="M118" i="2" s="1"/>
  <c r="P94" i="2"/>
  <c r="P97" i="2"/>
  <c r="P98" i="2"/>
  <c r="P101" i="2"/>
  <c r="H105" i="2"/>
  <c r="P102" i="2"/>
  <c r="P103" i="2"/>
  <c r="P104" i="2"/>
  <c r="F111" i="2"/>
  <c r="N111" i="2"/>
  <c r="P21" i="2"/>
  <c r="J44" i="2"/>
  <c r="H40" i="2"/>
  <c r="K44" i="2"/>
  <c r="P39" i="2"/>
  <c r="M44" i="2"/>
  <c r="P55" i="2"/>
  <c r="P93" i="2"/>
  <c r="D40" i="2"/>
  <c r="L40" i="2"/>
  <c r="P14" i="2"/>
  <c r="G44" i="2"/>
  <c r="O44" i="2"/>
  <c r="E40" i="2"/>
  <c r="P27" i="2"/>
  <c r="F40" i="2"/>
  <c r="N40" i="2"/>
  <c r="G92" i="2"/>
  <c r="K92" i="2"/>
  <c r="O92" i="2"/>
  <c r="P91" i="2"/>
  <c r="P95" i="2"/>
  <c r="P96" i="2"/>
  <c r="P100" i="2"/>
  <c r="F117" i="2"/>
  <c r="J117" i="2"/>
  <c r="N117" i="2"/>
  <c r="P115" i="2"/>
  <c r="P116" i="2"/>
  <c r="I40" i="2"/>
  <c r="J81" i="2"/>
  <c r="N81" i="2"/>
  <c r="N119" i="2" s="1"/>
  <c r="H92" i="2"/>
  <c r="L92" i="2"/>
  <c r="P86" i="2"/>
  <c r="D111" i="2"/>
  <c r="H111" i="2"/>
  <c r="L111" i="2"/>
  <c r="P106" i="2"/>
  <c r="G117" i="2"/>
  <c r="K117" i="2"/>
  <c r="O117" i="2"/>
  <c r="D118" i="2" l="1"/>
  <c r="E31" i="6"/>
  <c r="P105" i="2"/>
  <c r="J118" i="2"/>
  <c r="P44" i="2"/>
  <c r="N118" i="2"/>
  <c r="P40" i="2"/>
  <c r="P111" i="2"/>
  <c r="P81" i="2"/>
  <c r="P99" i="2"/>
  <c r="F118" i="2"/>
  <c r="G118" i="2"/>
  <c r="L118" i="2"/>
  <c r="O118" i="2"/>
  <c r="P117" i="2"/>
  <c r="P92" i="2"/>
  <c r="H118" i="2"/>
  <c r="K118" i="2"/>
  <c r="P118" i="2" l="1"/>
</calcChain>
</file>

<file path=xl/sharedStrings.xml><?xml version="1.0" encoding="utf-8"?>
<sst xmlns="http://schemas.openxmlformats.org/spreadsheetml/2006/main" count="250" uniqueCount="75">
  <si>
    <t>Companhia de Saneamento Ambiental do Distrito Federal - CAESB</t>
  </si>
  <si>
    <t>Volume de Água e Esgoto Faturado - 2022</t>
  </si>
  <si>
    <t>Expressos em m³</t>
  </si>
  <si>
    <r>
      <t>I - Volume Faturado de Água (m</t>
    </r>
    <r>
      <rPr>
        <b/>
        <vertAlign val="superscript"/>
        <sz val="12"/>
        <color indexed="9"/>
        <rFont val="Calibri"/>
        <family val="2"/>
        <scheme val="minor"/>
      </rPr>
      <t>3</t>
    </r>
    <r>
      <rPr>
        <b/>
        <sz val="12"/>
        <color indexed="9"/>
        <rFont val="Calibri"/>
        <family val="2"/>
        <scheme val="minor"/>
      </rPr>
      <t>)</t>
    </r>
  </si>
  <si>
    <t>Categoria</t>
  </si>
  <si>
    <t>Faixa</t>
  </si>
  <si>
    <t>Total</t>
  </si>
  <si>
    <t>Residencial Padrão</t>
  </si>
  <si>
    <t>0 a 7</t>
  </si>
  <si>
    <t>8 a 13</t>
  </si>
  <si>
    <t>14 a 20</t>
  </si>
  <si>
    <t>21 a 30</t>
  </si>
  <si>
    <t>31 a 45</t>
  </si>
  <si>
    <t>&gt; 45</t>
  </si>
  <si>
    <t>Sub-total</t>
  </si>
  <si>
    <t>Residencial Social</t>
  </si>
  <si>
    <t>Comercial</t>
  </si>
  <si>
    <t>0 a 4</t>
  </si>
  <si>
    <t>5 a 7</t>
  </si>
  <si>
    <t>8 a 10</t>
  </si>
  <si>
    <t>11 a 40</t>
  </si>
  <si>
    <t>&gt; 40</t>
  </si>
  <si>
    <t>Industrial</t>
  </si>
  <si>
    <t>Pública</t>
  </si>
  <si>
    <t>Total Geral</t>
  </si>
  <si>
    <t>Saneago</t>
  </si>
  <si>
    <t>Água Bruta</t>
  </si>
  <si>
    <t>Saneago + Água Bruta</t>
  </si>
  <si>
    <t>Total Geral com água bruta</t>
  </si>
  <si>
    <t>Fonte: CAESB</t>
  </si>
  <si>
    <r>
      <t>II - Volume Faturado de Esgoto (m</t>
    </r>
    <r>
      <rPr>
        <b/>
        <vertAlign val="superscript"/>
        <sz val="12"/>
        <color indexed="9"/>
        <rFont val="Calibri"/>
        <family val="2"/>
        <scheme val="minor"/>
      </rPr>
      <t>3</t>
    </r>
    <r>
      <rPr>
        <b/>
        <sz val="12"/>
        <color indexed="9"/>
        <rFont val="Calibri"/>
        <family val="2"/>
        <scheme val="minor"/>
      </rPr>
      <t>)</t>
    </r>
  </si>
  <si>
    <t>III - Volume Faturado de Água e de Esgoto (m³)</t>
  </si>
  <si>
    <t>Faturameto de Água e Esgoto Faturado - 2022</t>
  </si>
  <si>
    <t>Período</t>
  </si>
  <si>
    <t>Receita Total Realizada</t>
  </si>
  <si>
    <t>IRT - Residencial</t>
  </si>
  <si>
    <t>IRT - Não Residencial</t>
  </si>
  <si>
    <t>Receita Total Reajustada</t>
  </si>
  <si>
    <t>IPCA</t>
  </si>
  <si>
    <t>Tarifas resultantes do RTA 2022</t>
  </si>
  <si>
    <t>Tarifas dos serviços públicos de abastecimento de água e esgotamento sanitário a vigorar no período de 1º de junho de 2022 a 31 de maio de 2023</t>
  </si>
  <si>
    <t xml:space="preserve"> Faixa de Consumo (m³)</t>
  </si>
  <si>
    <t>Tarifa Fixa (R$)</t>
  </si>
  <si>
    <t>Tarifa Variável (R$/m³)</t>
  </si>
  <si>
    <t xml:space="preserve">Residencial </t>
  </si>
  <si>
    <t>Acima de 45</t>
  </si>
  <si>
    <t>Não - Residencial (Comercial, Industrial e Pública)</t>
  </si>
  <si>
    <t xml:space="preserve">8 a 10 </t>
  </si>
  <si>
    <t xml:space="preserve">11 a 40 </t>
  </si>
  <si>
    <t>Acima de 40</t>
  </si>
  <si>
    <t>Paisagismo</t>
  </si>
  <si>
    <t>Tarifas resultantes da RTE 2023</t>
  </si>
  <si>
    <t>Diferença Faturamento</t>
  </si>
  <si>
    <t>Diferença Atualizada</t>
  </si>
  <si>
    <t>Índice de Correção</t>
  </si>
  <si>
    <t>Índice de Revisão Tarifária Extraordinária</t>
  </si>
  <si>
    <t>Descrição</t>
  </si>
  <si>
    <t>Valores R$</t>
  </si>
  <si>
    <t>Tarifa de Contingência</t>
  </si>
  <si>
    <t>Pagamentos por Serviços Ambientais - PSA</t>
  </si>
  <si>
    <t>Programa de Pequisa, Desenvolvimento e Inovação - PDI</t>
  </si>
  <si>
    <t>Valores a Devolver</t>
  </si>
  <si>
    <t>Tarifas dos serviços públicos de abastecimento de água e esgotamento sanitário a vigorar no período de 1º de agosto de 2023 a 31 de maio de 2024</t>
  </si>
  <si>
    <t>Mercado de Referência (m³) - jan/22 a dez/22</t>
  </si>
  <si>
    <t>Valor da RTE 2023</t>
  </si>
  <si>
    <t>Resultado Líquido da RTE (R$)</t>
  </si>
  <si>
    <t>Parâmetros Finais</t>
  </si>
  <si>
    <t>Mercado Utilizado (m³) - ajustado para 10 meses</t>
  </si>
  <si>
    <t>Tarifa Média do RTA 2022 (R$/m³) (a)</t>
  </si>
  <si>
    <t>Resultado da RTE (R$/m³) (b)</t>
  </si>
  <si>
    <t>Tarifa Média calculada na RTE:  (a+b)</t>
  </si>
  <si>
    <t>Receita Operacional Direta 2019</t>
  </si>
  <si>
    <t>Diferença no Faturamento (R$) (Quadro 3)</t>
  </si>
  <si>
    <t>Valores a Devolver à Modicidade Tarifária (R$) (Quadro 4)</t>
  </si>
  <si>
    <t>Índice a ser aplicado em 1º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</si>
</sst>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;[Red]\-&quot;R$&quot;#,##0.00"/>
    <numFmt numFmtId="165" formatCode="[$-416]mmm\-yy;@"/>
    <numFmt numFmtId="166" formatCode="_-* #,##0_-;\-* #,##0_-;_-* &quot;-&quot;??_-;_-@_-"/>
    <numFmt numFmtId="167" formatCode="&quot;R$&quot;#,##0.00"/>
    <numFmt numFmtId="168" formatCode="0.0000%"/>
    <numFmt numFmtId="169" formatCode="0.00000%"/>
    <numFmt numFmtId="170" formatCode="0.000000%"/>
    <numFmt numFmtId="171" formatCode="0.000000"/>
    <numFmt numFmtId="172" formatCode="#,##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vertAlign val="superscript"/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Verdana"/>
      <family val="2"/>
    </font>
    <font>
      <sz val="11"/>
      <color indexed="8"/>
      <name val="Calibri"/>
      <family val="2"/>
    </font>
    <font>
      <b/>
      <sz val="14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3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indexed="38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9" fillId="0" borderId="0"/>
    <xf numFmtId="0" fontId="22" fillId="0" borderId="0">
      <alignment vertical="top"/>
    </xf>
  </cellStyleXfs>
  <cellXfs count="9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165" fontId="10" fillId="3" borderId="1" xfId="0" applyNumberFormat="1" applyFont="1" applyFill="1" applyBorder="1" applyAlignment="1">
      <alignment horizontal="center" vertical="center" wrapText="1"/>
    </xf>
    <xf numFmtId="17" fontId="10" fillId="3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3" fontId="11" fillId="4" borderId="1" xfId="2" applyNumberFormat="1" applyFont="1" applyFill="1" applyBorder="1" applyAlignment="1" applyProtection="1">
      <alignment horizontal="right" vertical="center"/>
      <protection locked="0"/>
    </xf>
    <xf numFmtId="3" fontId="11" fillId="4" borderId="1" xfId="0" applyNumberFormat="1" applyFont="1" applyFill="1" applyBorder="1" applyAlignment="1">
      <alignment vertical="center"/>
    </xf>
    <xf numFmtId="3" fontId="12" fillId="0" borderId="0" xfId="0" applyNumberFormat="1" applyFont="1" applyAlignment="1">
      <alignment horizontal="left"/>
    </xf>
    <xf numFmtId="3" fontId="11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3" fontId="4" fillId="0" borderId="0" xfId="0" applyNumberFormat="1" applyFont="1"/>
    <xf numFmtId="10" fontId="0" fillId="0" borderId="0" xfId="3" applyNumberFormat="1" applyFont="1"/>
    <xf numFmtId="43" fontId="4" fillId="0" borderId="0" xfId="1" applyFont="1"/>
    <xf numFmtId="43" fontId="4" fillId="0" borderId="0" xfId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4" borderId="0" xfId="0" applyFont="1" applyFill="1"/>
    <xf numFmtId="3" fontId="0" fillId="0" borderId="0" xfId="0" applyNumberFormat="1"/>
    <xf numFmtId="0" fontId="15" fillId="0" borderId="0" xfId="0" applyFont="1" applyAlignment="1">
      <alignment vertical="center"/>
    </xf>
    <xf numFmtId="0" fontId="5" fillId="8" borderId="0" xfId="0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4" fillId="8" borderId="0" xfId="0" applyFont="1" applyFill="1"/>
    <xf numFmtId="0" fontId="6" fillId="8" borderId="0" xfId="0" applyFont="1" applyFill="1" applyAlignment="1">
      <alignment vertical="center"/>
    </xf>
    <xf numFmtId="3" fontId="2" fillId="8" borderId="1" xfId="2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3" fontId="2" fillId="8" borderId="2" xfId="2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43" fontId="0" fillId="0" borderId="0" xfId="1" applyFont="1"/>
    <xf numFmtId="3" fontId="2" fillId="8" borderId="1" xfId="2" applyNumberFormat="1" applyFont="1" applyFill="1" applyBorder="1" applyAlignment="1">
      <alignment horizontal="left" vertical="center"/>
    </xf>
    <xf numFmtId="10" fontId="10" fillId="2" borderId="1" xfId="3" applyNumberFormat="1" applyFont="1" applyFill="1" applyBorder="1" applyAlignment="1">
      <alignment vertical="center"/>
    </xf>
    <xf numFmtId="3" fontId="2" fillId="8" borderId="1" xfId="0" applyNumberFormat="1" applyFont="1" applyFill="1" applyBorder="1" applyAlignment="1">
      <alignment vertical="center"/>
    </xf>
    <xf numFmtId="3" fontId="2" fillId="9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0" fontId="2" fillId="8" borderId="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67" fontId="17" fillId="6" borderId="7" xfId="0" applyNumberFormat="1" applyFont="1" applyFill="1" applyBorder="1" applyAlignment="1">
      <alignment horizontal="center" vertical="center" wrapText="1"/>
    </xf>
    <xf numFmtId="169" fontId="18" fillId="0" borderId="0" xfId="3" applyNumberFormat="1" applyFont="1"/>
    <xf numFmtId="169" fontId="18" fillId="0" borderId="0" xfId="0" applyNumberFormat="1" applyFont="1"/>
    <xf numFmtId="168" fontId="0" fillId="0" borderId="0" xfId="3" applyNumberFormat="1" applyFont="1"/>
    <xf numFmtId="170" fontId="0" fillId="0" borderId="0" xfId="3" applyNumberFormat="1" applyFont="1"/>
    <xf numFmtId="17" fontId="0" fillId="0" borderId="1" xfId="0" applyNumberFormat="1" applyBorder="1" applyAlignment="1">
      <alignment horizontal="left"/>
    </xf>
    <xf numFmtId="3" fontId="0" fillId="2" borderId="1" xfId="2" applyNumberFormat="1" applyFont="1" applyFill="1" applyBorder="1" applyAlignment="1">
      <alignment horizontal="right" vertical="center"/>
    </xf>
    <xf numFmtId="0" fontId="2" fillId="8" borderId="0" xfId="0" applyFont="1" applyFill="1"/>
    <xf numFmtId="10" fontId="2" fillId="8" borderId="0" xfId="3" applyNumberFormat="1" applyFont="1" applyFill="1"/>
    <xf numFmtId="3" fontId="0" fillId="0" borderId="1" xfId="2" applyNumberFormat="1" applyFont="1" applyFill="1" applyBorder="1" applyAlignment="1">
      <alignment horizontal="right" vertical="center"/>
    </xf>
    <xf numFmtId="0" fontId="21" fillId="4" borderId="0" xfId="6" applyFont="1" applyFill="1" applyAlignment="1">
      <alignment horizontal="center" vertical="center"/>
    </xf>
    <xf numFmtId="166" fontId="0" fillId="0" borderId="1" xfId="1" applyNumberFormat="1" applyFon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171" fontId="0" fillId="0" borderId="1" xfId="1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6" fontId="3" fillId="2" borderId="1" xfId="0" applyNumberFormat="1" applyFont="1" applyFill="1" applyBorder="1"/>
    <xf numFmtId="166" fontId="0" fillId="0" borderId="0" xfId="0" applyNumberFormat="1"/>
    <xf numFmtId="166" fontId="4" fillId="4" borderId="0" xfId="1" applyNumberFormat="1" applyFont="1" applyFill="1" applyAlignment="1">
      <alignment vertical="center"/>
    </xf>
    <xf numFmtId="3" fontId="4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10" fontId="0" fillId="4" borderId="0" xfId="3" applyNumberFormat="1" applyFont="1" applyFill="1"/>
    <xf numFmtId="0" fontId="0" fillId="4" borderId="0" xfId="0" applyFill="1" applyAlignment="1">
      <alignment horizontal="left" vertical="center"/>
    </xf>
    <xf numFmtId="0" fontId="0" fillId="4" borderId="0" xfId="0" applyFill="1"/>
    <xf numFmtId="0" fontId="2" fillId="8" borderId="1" xfId="0" applyFont="1" applyFill="1" applyBorder="1" applyAlignment="1">
      <alignment vertical="center"/>
    </xf>
    <xf numFmtId="166" fontId="3" fillId="2" borderId="1" xfId="1" applyNumberFormat="1" applyFont="1" applyFill="1" applyBorder="1"/>
    <xf numFmtId="4" fontId="0" fillId="0" borderId="0" xfId="0" applyNumberFormat="1"/>
    <xf numFmtId="0" fontId="20" fillId="4" borderId="0" xfId="6" applyFont="1" applyFill="1" applyAlignment="1">
      <alignment vertical="center"/>
    </xf>
    <xf numFmtId="3" fontId="0" fillId="4" borderId="1" xfId="2" applyNumberFormat="1" applyFont="1" applyFill="1" applyBorder="1" applyAlignment="1">
      <alignment horizontal="right" vertical="center"/>
    </xf>
    <xf numFmtId="43" fontId="22" fillId="4" borderId="1" xfId="1" applyFont="1" applyFill="1" applyBorder="1" applyAlignment="1">
      <alignment vertical="center"/>
    </xf>
    <xf numFmtId="3" fontId="0" fillId="2" borderId="1" xfId="1" applyNumberFormat="1" applyFont="1" applyFill="1" applyBorder="1" applyAlignment="1">
      <alignment horizontal="right" vertical="center"/>
    </xf>
    <xf numFmtId="172" fontId="0" fillId="2" borderId="1" xfId="1" applyNumberFormat="1" applyFont="1" applyFill="1" applyBorder="1" applyAlignment="1">
      <alignment horizontal="right" vertical="center"/>
    </xf>
    <xf numFmtId="172" fontId="2" fillId="8" borderId="1" xfId="1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3" fontId="10" fillId="2" borderId="1" xfId="2" applyNumberFormat="1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17" fontId="3" fillId="7" borderId="1" xfId="0" applyNumberFormat="1" applyFont="1" applyFill="1" applyBorder="1" applyAlignment="1">
      <alignment horizontal="left" vertical="center"/>
    </xf>
    <xf numFmtId="0" fontId="21" fillId="4" borderId="0" xfId="6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7" fontId="0" fillId="0" borderId="1" xfId="0" applyNumberFormat="1" applyBorder="1" applyAlignment="1">
      <alignment horizontal="left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0" fillId="4" borderId="0" xfId="6" applyFont="1" applyFill="1" applyAlignment="1">
      <alignment horizontal="center" vertical="center"/>
    </xf>
    <xf numFmtId="0" fontId="2" fillId="8" borderId="0" xfId="0" applyFont="1" applyFill="1" applyAlignment="1">
      <alignment horizontal="left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64" fontId="17" fillId="6" borderId="7" xfId="0" applyNumberFormat="1" applyFont="1" applyFill="1" applyBorder="1" applyAlignment="1">
      <alignment horizontal="center" vertical="center" wrapText="1"/>
    </xf>
    <xf numFmtId="164" fontId="17" fillId="6" borderId="7" xfId="0" applyNumberFormat="1" applyFont="1" applyFill="1" applyBorder="1" applyAlignment="1">
      <alignment horizontal="center" vertical="center"/>
    </xf>
    <xf numFmtId="166" fontId="10" fillId="2" borderId="1" xfId="1" applyNumberFormat="1" applyFont="1" applyFill="1" applyBorder="1"/>
  </cellXfs>
  <cellStyles count="8">
    <cellStyle name="Moeda" xfId="2" builtinId="4"/>
    <cellStyle name="Moeda 2" xfId="5" xr:uid="{E0ED1D7C-35A1-4BE8-BDA7-839E0BD854B5}"/>
    <cellStyle name="Moeda 3" xfId="4" xr:uid="{542EF06B-3CC2-4D22-BCDC-15B7B169DCF1}"/>
    <cellStyle name="Normal" xfId="0" builtinId="0"/>
    <cellStyle name="Normal 2" xfId="6" xr:uid="{04FCE52B-8C01-4568-B3E3-54A747EB4DA4}"/>
    <cellStyle name="Normal 4" xfId="7" xr:uid="{DFCC7B7B-2EA7-4A4B-BB6C-D25939503213}"/>
    <cellStyle name="Porcentagem" xfId="3" builtinId="5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04\WORKFA\lydiane\ME\ADASA\AP\MODELO_ER_-_ADASA_xv_1.1x_-_AP_001-2008\(BASE)%20EMPRESA%20REFERENCIA%20-%20ANEEL%20-%20CEB%20AP%20-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rspfs04\WORKFA\Users\Valuation%20Group\Business%20Valuation\SERVI&#199;OS\Regula&#231;&#227;o%20Econ&#244;mica\2.%20Projetos\2015\ADASA\6.%20Pesquisas%20DTT\0.%20ADASA%20-%20Planilhas\NT%20005-2010\MODELO_Custos%20Operacionais%20Eficientes%20-%20NT%20005-2010%20-%20Pos-AP001%20-%202010.xls?69D9A924" TargetMode="External"/><Relationship Id="rId1" Type="http://schemas.openxmlformats.org/officeDocument/2006/relationships/externalLinkPath" Target="file:///\\69D9A924\MODELO_Custos%20Operacionais%20Eficientes%20-%20NT%20005-2010%20-%20Pos-AP001%20-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\WORKFA\Users\Valuation%20Group\Business%20Valuation\SERVI&#199;OS\Regula&#231;&#227;o%20Econ&#244;mica\2.%20Projetos\2014\Agesan\2.%20Execu&#231;&#227;o\Entrega%202%20-%20Diagn&#243;stico%20da%20Situa&#231;&#227;o%20atual\Item%20V\Lages\DRE%20Hist&#243;rica_Lag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01\WORKFAS\FAS\Clientes%202008\Henkel\WACC\WACC_junho_2008%20Ajustada_Henkel_v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bcfs\workfas\Users\CORPORA\Staff\Fernanda%20Sodr&#233;\Tr&#243;pico\Wacc%20VoiP%20Novembro_2004%20fernan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INEL DE CONTROLE"/>
      <sheetName val="Parâmetros"/>
      <sheetName val="Consumidores"/>
      <sheetName val="Dados Físicos"/>
      <sheetName val="Custos Adicionais"/>
      <sheetName val="EmpresasDadosGerais"/>
      <sheetName val="Índices"/>
      <sheetName val="Custo Mat de Tarefas"/>
      <sheetName val="Custos EPC-EPI"/>
      <sheetName val="Custo Equipe"/>
      <sheetName val="Custos de Veículo"/>
      <sheetName val="Administração e Sistemas"/>
      <sheetName val="Salarios"/>
      <sheetName val="Cluster1"/>
      <sheetName val="Cluster2"/>
      <sheetName val="Cluster3"/>
      <sheetName val="Cluster4"/>
      <sheetName val="Cluster5"/>
      <sheetName val="Cluster6"/>
      <sheetName val="Cluster7"/>
      <sheetName val="Cluster8"/>
      <sheetName val="Cluster9"/>
      <sheetName val="Cluster10"/>
      <sheetName val="Gastos Gerencias Regionais"/>
      <sheetName val="Tarefas Comerciais"/>
      <sheetName val="Tarefas de O&amp;M"/>
      <sheetName val="Gastos Sistemas Computacionais"/>
      <sheetName val="Plan1"/>
      <sheetName val="Faturamento"/>
      <sheetName val="Perdas velha"/>
      <sheetName val="Perdas Nao Técnicas"/>
      <sheetName val="Teleatendimentovelho"/>
      <sheetName val="Teleatendimento"/>
      <sheetName val="Relatorio 1"/>
      <sheetName val="Relatorio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P-Indices"/>
      <sheetName val="P-Salarios"/>
      <sheetName val="P-Equipes"/>
      <sheetName val="P-Veiculos"/>
      <sheetName val="E-Estrutura"/>
      <sheetName val="E-AdmSist"/>
      <sheetName val="E-ETA-ETE"/>
      <sheetName val="E-Elevatorias"/>
      <sheetName val="E-Comercial"/>
      <sheetName val="E-Economias"/>
      <sheetName val="E-Fisicos-Agua (Cap)"/>
      <sheetName val="E-Fisicos-Agua (ETA)"/>
      <sheetName val="E-Fisicos-Agua (Dist)"/>
      <sheetName val="E-Fisicos-Esgoto (Col)"/>
      <sheetName val="E-Fisicos-Esgoto (ETE)"/>
      <sheetName val="E-Fisicos-Esgoto (Emi)"/>
      <sheetName val="E-Adicionais"/>
      <sheetName val="C-Sistemas"/>
      <sheetName val="C-EstCentral"/>
      <sheetName val="C-Regional"/>
      <sheetName val="C-Elevatorias"/>
      <sheetName val="C-ETA-ETE Adm"/>
      <sheetName val="C-ETA-ETE Insumos"/>
      <sheetName val="C-EscritCom"/>
      <sheetName val="C-Faturamento"/>
      <sheetName val="C-Teleatendimento"/>
      <sheetName val="C-O&amp;M-Agua (Cap)"/>
      <sheetName val="C-O&amp;M-Agua (ETA)"/>
      <sheetName val="C-O&amp;M-Agua (Dist)"/>
      <sheetName val="C-O&amp;M-Esgoto (Col)"/>
      <sheetName val="C-O&amp;M-Esgoto (ETE)"/>
      <sheetName val="C-O&amp;M-Esgoto (Emi)"/>
      <sheetName val="S-Geral"/>
      <sheetName val="S-Sistemas"/>
      <sheetName val="S-EstCentral"/>
      <sheetName val="S-Regional"/>
      <sheetName val="S-Elevatorias"/>
      <sheetName val="S-ETA-ETE"/>
      <sheetName val="S-EscritCom"/>
      <sheetName val="S-Faturamento"/>
      <sheetName val="S-Teleatendimento"/>
      <sheetName val="S-O&amp;M Gasto"/>
      <sheetName val="S-O&amp;M Qtdes"/>
      <sheetName val="S-CustSistema"/>
    </sheetNames>
    <sheetDataSet>
      <sheetData sheetId="0">
        <row r="9">
          <cell r="D9">
            <v>0.12106060606060608</v>
          </cell>
        </row>
        <row r="12">
          <cell r="D12">
            <v>2.1985163471443414E-2</v>
          </cell>
        </row>
        <row r="13">
          <cell r="D13">
            <v>-1.1395249954443298E-2</v>
          </cell>
        </row>
        <row r="15">
          <cell r="D15">
            <v>-4.1405391204552E-2</v>
          </cell>
        </row>
        <row r="16">
          <cell r="D16">
            <v>-6.7652311243394214E-2</v>
          </cell>
        </row>
      </sheetData>
      <sheetData sheetId="1">
        <row r="9">
          <cell r="D9">
            <v>0.28999999999999998</v>
          </cell>
        </row>
        <row r="10">
          <cell r="D10">
            <v>0.08</v>
          </cell>
        </row>
        <row r="11">
          <cell r="D11">
            <v>415</v>
          </cell>
        </row>
        <row r="12">
          <cell r="D12">
            <v>8.3333333333333329E-2</v>
          </cell>
        </row>
        <row r="13">
          <cell r="D13">
            <v>2.7777777777777776E-2</v>
          </cell>
        </row>
        <row r="15">
          <cell r="D15">
            <v>0.1</v>
          </cell>
        </row>
        <row r="16">
          <cell r="D16">
            <v>0.2</v>
          </cell>
        </row>
        <row r="17">
          <cell r="D17">
            <v>0.4</v>
          </cell>
        </row>
        <row r="18">
          <cell r="D18">
            <v>1.4999999999999999E-2</v>
          </cell>
        </row>
        <row r="19">
          <cell r="D19">
            <v>0</v>
          </cell>
        </row>
        <row r="20">
          <cell r="D20">
            <v>0.2</v>
          </cell>
        </row>
        <row r="21">
          <cell r="D21">
            <v>0</v>
          </cell>
        </row>
        <row r="22">
          <cell r="D22">
            <v>7.5</v>
          </cell>
        </row>
        <row r="23">
          <cell r="D23">
            <v>6</v>
          </cell>
        </row>
        <row r="24">
          <cell r="D24">
            <v>5</v>
          </cell>
        </row>
        <row r="25">
          <cell r="D25">
            <v>20</v>
          </cell>
        </row>
        <row r="26">
          <cell r="D26">
            <v>46</v>
          </cell>
        </row>
        <row r="27">
          <cell r="D27">
            <v>50</v>
          </cell>
        </row>
        <row r="28">
          <cell r="D28">
            <v>12</v>
          </cell>
        </row>
      </sheetData>
      <sheetData sheetId="2">
        <row r="9">
          <cell r="C9" t="str">
            <v>PRESIDENTE</v>
          </cell>
          <cell r="E9">
            <v>22456.841666666671</v>
          </cell>
          <cell r="F9">
            <v>22950.559001760659</v>
          </cell>
          <cell r="G9">
            <v>275406.70802112791</v>
          </cell>
          <cell r="L9">
            <v>22950.559001760659</v>
          </cell>
          <cell r="M9">
            <v>7650.1863339202191</v>
          </cell>
          <cell r="N9">
            <v>88742.161473474553</v>
          </cell>
          <cell r="O9">
            <v>24480.596268544705</v>
          </cell>
          <cell r="P9">
            <v>4131.1006203169181</v>
          </cell>
          <cell r="Q9">
            <v>55081.341604225585</v>
          </cell>
          <cell r="R9">
            <v>0</v>
          </cell>
          <cell r="S9">
            <v>203035.94530224265</v>
          </cell>
          <cell r="T9">
            <v>478442.65332337056</v>
          </cell>
          <cell r="U9">
            <v>39870.22111028088</v>
          </cell>
          <cell r="V9">
            <v>277.3580598976061</v>
          </cell>
        </row>
        <row r="10">
          <cell r="C10" t="str">
            <v>DIRETOR</v>
          </cell>
          <cell r="E10">
            <v>20204.134999999998</v>
          </cell>
          <cell r="F10">
            <v>20648.32621077411</v>
          </cell>
          <cell r="G10">
            <v>247779.91452928932</v>
          </cell>
          <cell r="L10">
            <v>20648.32621077411</v>
          </cell>
          <cell r="M10">
            <v>6882.7754035913695</v>
          </cell>
          <cell r="N10">
            <v>79840.194681659894</v>
          </cell>
          <cell r="O10">
            <v>22024.881291492387</v>
          </cell>
          <cell r="P10">
            <v>3716.6987179393395</v>
          </cell>
          <cell r="Q10">
            <v>49555.982905857869</v>
          </cell>
          <cell r="R10">
            <v>0</v>
          </cell>
          <cell r="S10">
            <v>182668.85921131496</v>
          </cell>
          <cell r="T10">
            <v>430448.77374060429</v>
          </cell>
          <cell r="U10">
            <v>35870.731145050355</v>
          </cell>
          <cell r="V10">
            <v>249.53552100904597</v>
          </cell>
        </row>
        <row r="11">
          <cell r="C11" t="str">
            <v>AN.SUPORTE A-V</v>
          </cell>
          <cell r="E11">
            <v>14056.206458333332</v>
          </cell>
          <cell r="F11">
            <v>14365.23445510815</v>
          </cell>
          <cell r="G11">
            <v>172382.8134612978</v>
          </cell>
          <cell r="L11">
            <v>14365.23445510815</v>
          </cell>
          <cell r="M11">
            <v>4788.4114850360502</v>
          </cell>
          <cell r="N11">
            <v>55545.573226418179</v>
          </cell>
          <cell r="O11">
            <v>15322.916752115359</v>
          </cell>
          <cell r="P11">
            <v>2585.7422019194669</v>
          </cell>
          <cell r="Q11">
            <v>34476.562692259562</v>
          </cell>
          <cell r="R11">
            <v>0</v>
          </cell>
          <cell r="S11">
            <v>127084.44081285677</v>
          </cell>
          <cell r="T11">
            <v>299467.25427415455</v>
          </cell>
          <cell r="U11">
            <v>24955.604522846214</v>
          </cell>
          <cell r="V11">
            <v>173.60420537632149</v>
          </cell>
        </row>
        <row r="12">
          <cell r="C12" t="str">
            <v>ANAL.OPERAC. IV</v>
          </cell>
          <cell r="E12">
            <v>12310.005869565217</v>
          </cell>
          <cell r="F12">
            <v>12580.643360942036</v>
          </cell>
          <cell r="G12">
            <v>150967.72033130444</v>
          </cell>
          <cell r="L12">
            <v>12580.643360942036</v>
          </cell>
          <cell r="M12">
            <v>4193.5477869806791</v>
          </cell>
          <cell r="N12">
            <v>48645.154328975877</v>
          </cell>
          <cell r="O12">
            <v>13419.352918338176</v>
          </cell>
          <cell r="P12">
            <v>2264.5158049695665</v>
          </cell>
          <cell r="Q12">
            <v>30193.544066260889</v>
          </cell>
          <cell r="R12">
            <v>0</v>
          </cell>
          <cell r="S12">
            <v>111296.75826646722</v>
          </cell>
          <cell r="T12">
            <v>262264.47859777167</v>
          </cell>
          <cell r="U12">
            <v>21855.373216480973</v>
          </cell>
          <cell r="V12">
            <v>152.03737889725895</v>
          </cell>
        </row>
        <row r="13">
          <cell r="C13" t="str">
            <v>AN.SUPORTE A-IV</v>
          </cell>
          <cell r="E13">
            <v>11291.15836666667</v>
          </cell>
          <cell r="F13">
            <v>11539.396329139792</v>
          </cell>
          <cell r="G13">
            <v>138472.75594967749</v>
          </cell>
          <cell r="L13">
            <v>11539.39632913979</v>
          </cell>
          <cell r="M13">
            <v>3846.4654430465966</v>
          </cell>
          <cell r="N13">
            <v>44618.999139340522</v>
          </cell>
          <cell r="O13">
            <v>12308.68941774911</v>
          </cell>
          <cell r="P13">
            <v>2077.0913392451621</v>
          </cell>
          <cell r="Q13">
            <v>27694.551189935501</v>
          </cell>
          <cell r="R13">
            <v>0</v>
          </cell>
          <cell r="S13">
            <v>102085.19285845668</v>
          </cell>
          <cell r="T13">
            <v>240557.94880813418</v>
          </cell>
          <cell r="U13">
            <v>20046.495734011183</v>
          </cell>
          <cell r="V13">
            <v>139.45388336703431</v>
          </cell>
        </row>
        <row r="14">
          <cell r="C14" t="str">
            <v>AN.SUPORTE A-III</v>
          </cell>
          <cell r="E14">
            <v>10932.878888888888</v>
          </cell>
          <cell r="F14">
            <v>11173.240018474604</v>
          </cell>
          <cell r="G14">
            <v>134078.88022169523</v>
          </cell>
          <cell r="L14">
            <v>11173.240018474602</v>
          </cell>
          <cell r="M14">
            <v>3724.4133394915339</v>
          </cell>
          <cell r="N14">
            <v>43203.194738101796</v>
          </cell>
          <cell r="O14">
            <v>11918.12268637291</v>
          </cell>
          <cell r="P14">
            <v>2011.1832033254284</v>
          </cell>
          <cell r="Q14">
            <v>26815.776044339047</v>
          </cell>
          <cell r="R14">
            <v>0</v>
          </cell>
          <cell r="S14">
            <v>98845.930030105315</v>
          </cell>
          <cell r="T14">
            <v>232924.81025180055</v>
          </cell>
          <cell r="U14">
            <v>19410.400854316711</v>
          </cell>
          <cell r="V14">
            <v>135.02887550829018</v>
          </cell>
        </row>
        <row r="15">
          <cell r="C15" t="str">
            <v>ANAL.OPERAC. III</v>
          </cell>
          <cell r="E15">
            <v>9956.3983854166672</v>
          </cell>
          <cell r="F15">
            <v>10175.291431506868</v>
          </cell>
          <cell r="G15">
            <v>122103.49717808241</v>
          </cell>
          <cell r="I15">
            <v>498</v>
          </cell>
          <cell r="L15">
            <v>10216.791431506867</v>
          </cell>
          <cell r="M15">
            <v>3405.5971438356223</v>
          </cell>
          <cell r="N15">
            <v>39504.926868493218</v>
          </cell>
          <cell r="O15">
            <v>10897.910860273993</v>
          </cell>
          <cell r="P15">
            <v>1831.5524576712362</v>
          </cell>
          <cell r="Q15">
            <v>24420.699435616483</v>
          </cell>
          <cell r="R15">
            <v>0</v>
          </cell>
          <cell r="S15">
            <v>90775.478197397417</v>
          </cell>
          <cell r="T15">
            <v>212878.97537547984</v>
          </cell>
          <cell r="U15">
            <v>17739.914614623322</v>
          </cell>
          <cell r="V15">
            <v>123.40810166694483</v>
          </cell>
        </row>
        <row r="16">
          <cell r="C16" t="str">
            <v>AN.SUPORTE B-III</v>
          </cell>
          <cell r="E16">
            <v>8422.9791666666661</v>
          </cell>
          <cell r="F16">
            <v>8608.1597405623943</v>
          </cell>
          <cell r="G16">
            <v>103297.91688674873</v>
          </cell>
          <cell r="L16">
            <v>8608.1597405623943</v>
          </cell>
          <cell r="M16">
            <v>2869.3865801874645</v>
          </cell>
          <cell r="N16">
            <v>33284.884330174587</v>
          </cell>
          <cell r="O16">
            <v>9182.0370565998874</v>
          </cell>
          <cell r="P16">
            <v>1549.4687533012309</v>
          </cell>
          <cell r="Q16">
            <v>20659.583377349747</v>
          </cell>
          <cell r="R16">
            <v>0</v>
          </cell>
          <cell r="S16">
            <v>76153.519838175314</v>
          </cell>
          <cell r="T16">
            <v>179451.43672492405</v>
          </cell>
          <cell r="U16">
            <v>14954.28639374367</v>
          </cell>
          <cell r="V16">
            <v>104.02981839126032</v>
          </cell>
        </row>
        <row r="17">
          <cell r="C17" t="str">
            <v>ANAL.OPERAC. II</v>
          </cell>
          <cell r="E17">
            <v>7928.1062847222238</v>
          </cell>
          <cell r="F17">
            <v>8102.4069974108197</v>
          </cell>
          <cell r="G17">
            <v>97228.883968929833</v>
          </cell>
          <cell r="I17">
            <v>498</v>
          </cell>
          <cell r="L17">
            <v>8143.9069974108188</v>
          </cell>
          <cell r="M17">
            <v>2714.6356658036061</v>
          </cell>
          <cell r="N17">
            <v>31489.773723321832</v>
          </cell>
          <cell r="O17">
            <v>8686.8341305715403</v>
          </cell>
          <cell r="P17">
            <v>1458.4332595339474</v>
          </cell>
          <cell r="Q17">
            <v>19445.776793785968</v>
          </cell>
          <cell r="R17">
            <v>0</v>
          </cell>
          <cell r="S17">
            <v>72437.360570427729</v>
          </cell>
          <cell r="T17">
            <v>169666.24453935755</v>
          </cell>
          <cell r="U17">
            <v>14138.853711613128</v>
          </cell>
          <cell r="V17">
            <v>98.357243211221771</v>
          </cell>
        </row>
        <row r="18">
          <cell r="C18" t="str">
            <v>AN.SUPORTE A-II</v>
          </cell>
          <cell r="E18">
            <v>6613.185625000001</v>
          </cell>
          <cell r="F18">
            <v>6758.5775920326259</v>
          </cell>
          <cell r="G18">
            <v>81102.931104391508</v>
          </cell>
          <cell r="L18">
            <v>6758.577592032625</v>
          </cell>
          <cell r="M18">
            <v>2252.8591973442085</v>
          </cell>
          <cell r="N18">
            <v>26133.166689192818</v>
          </cell>
          <cell r="O18">
            <v>7209.1494315014679</v>
          </cell>
          <cell r="P18">
            <v>1216.5439665658726</v>
          </cell>
          <cell r="Q18">
            <v>16220.586220878302</v>
          </cell>
          <cell r="R18">
            <v>0</v>
          </cell>
          <cell r="S18">
            <v>59790.883097515296</v>
          </cell>
          <cell r="T18">
            <v>140893.81420190679</v>
          </cell>
          <cell r="U18">
            <v>11741.151183492233</v>
          </cell>
          <cell r="V18">
            <v>81.677573450380748</v>
          </cell>
        </row>
        <row r="19">
          <cell r="C19" t="str">
            <v>TEC.CONTAB. II</v>
          </cell>
          <cell r="E19">
            <v>6534.2722916666671</v>
          </cell>
          <cell r="F19">
            <v>6677.929336165882</v>
          </cell>
          <cell r="G19">
            <v>80135.152033990584</v>
          </cell>
          <cell r="L19">
            <v>6677.929336165882</v>
          </cell>
          <cell r="M19">
            <v>2225.9764453886273</v>
          </cell>
          <cell r="N19">
            <v>25821.326766508075</v>
          </cell>
          <cell r="O19">
            <v>7123.1246252436076</v>
          </cell>
          <cell r="P19">
            <v>1202.0272805098587</v>
          </cell>
          <cell r="Q19">
            <v>16027.030406798118</v>
          </cell>
          <cell r="R19">
            <v>0</v>
          </cell>
          <cell r="S19">
            <v>59077.414860614175</v>
          </cell>
          <cell r="T19">
            <v>139212.56689460477</v>
          </cell>
          <cell r="U19">
            <v>11601.047241217064</v>
          </cell>
          <cell r="V19">
            <v>80.702937330205657</v>
          </cell>
        </row>
        <row r="20">
          <cell r="C20" t="str">
            <v>TEC.OPERAC. IV</v>
          </cell>
          <cell r="E20">
            <v>6300.295196078433</v>
          </cell>
          <cell r="F20">
            <v>6438.8082158825673</v>
          </cell>
          <cell r="G20">
            <v>77265.698590590808</v>
          </cell>
          <cell r="L20">
            <v>6438.8082158825673</v>
          </cell>
          <cell r="M20">
            <v>2146.2694052941888</v>
          </cell>
          <cell r="N20">
            <v>24896.725101412594</v>
          </cell>
          <cell r="O20">
            <v>6868.0620969414058</v>
          </cell>
          <cell r="P20">
            <v>1158.9854788588621</v>
          </cell>
          <cell r="Q20">
            <v>15453.139718118162</v>
          </cell>
          <cell r="R20">
            <v>0</v>
          </cell>
          <cell r="S20">
            <v>56961.990016507778</v>
          </cell>
          <cell r="T20">
            <v>134227.68860709859</v>
          </cell>
          <cell r="U20">
            <v>11185.640717258217</v>
          </cell>
          <cell r="V20">
            <v>77.81315281570933</v>
          </cell>
        </row>
        <row r="21">
          <cell r="C21" t="str">
            <v>TEC.CONTAB. III</v>
          </cell>
          <cell r="E21">
            <v>6095.7141666666676</v>
          </cell>
          <cell r="F21">
            <v>6229.7294390960278</v>
          </cell>
          <cell r="G21">
            <v>74756.753269152337</v>
          </cell>
          <cell r="L21">
            <v>6229.7294390960278</v>
          </cell>
          <cell r="M21">
            <v>2076.5764796986759</v>
          </cell>
          <cell r="N21">
            <v>24088.28716450464</v>
          </cell>
          <cell r="O21">
            <v>6645.0447350357636</v>
          </cell>
          <cell r="P21">
            <v>1121.3512990372851</v>
          </cell>
          <cell r="Q21">
            <v>14951.350653830468</v>
          </cell>
          <cell r="R21">
            <v>0</v>
          </cell>
          <cell r="S21">
            <v>55112.339771202853</v>
          </cell>
          <cell r="T21">
            <v>129869.09304035519</v>
          </cell>
          <cell r="U21">
            <v>10822.4244200296</v>
          </cell>
          <cell r="V21">
            <v>75.286430748031989</v>
          </cell>
        </row>
        <row r="22">
          <cell r="C22" t="str">
            <v>TEC.SEG.TRAB.III</v>
          </cell>
          <cell r="E22">
            <v>5847.2177083333336</v>
          </cell>
          <cell r="F22">
            <v>5975.7697455041607</v>
          </cell>
          <cell r="G22">
            <v>71709.236946049932</v>
          </cell>
          <cell r="L22">
            <v>5975.7697455041607</v>
          </cell>
          <cell r="M22">
            <v>1991.923248501387</v>
          </cell>
          <cell r="N22">
            <v>23106.309682616091</v>
          </cell>
          <cell r="O22">
            <v>6374.1543952044394</v>
          </cell>
          <cell r="P22">
            <v>1075.6385541907489</v>
          </cell>
          <cell r="Q22">
            <v>14341.847389209986</v>
          </cell>
          <cell r="R22">
            <v>0</v>
          </cell>
          <cell r="S22">
            <v>52865.643015226815</v>
          </cell>
          <cell r="T22">
            <v>124574.87996127675</v>
          </cell>
          <cell r="U22">
            <v>10381.239996773062</v>
          </cell>
          <cell r="V22">
            <v>72.217321716682179</v>
          </cell>
        </row>
        <row r="23">
          <cell r="C23" t="str">
            <v>TEC.SECRET. III</v>
          </cell>
          <cell r="E23">
            <v>5695.6366666666663</v>
          </cell>
          <cell r="F23">
            <v>5820.8561698572803</v>
          </cell>
          <cell r="G23">
            <v>69850.27403828736</v>
          </cell>
          <cell r="L23">
            <v>5820.8561698572794</v>
          </cell>
          <cell r="M23">
            <v>1940.2853899524266</v>
          </cell>
          <cell r="N23">
            <v>22507.310523448145</v>
          </cell>
          <cell r="O23">
            <v>6208.9132478477641</v>
          </cell>
          <cell r="P23">
            <v>1047.7541105743103</v>
          </cell>
          <cell r="Q23">
            <v>13970.054807657472</v>
          </cell>
          <cell r="R23">
            <v>0</v>
          </cell>
          <cell r="S23">
            <v>51495.174249337389</v>
          </cell>
          <cell r="T23">
            <v>121345.44828762475</v>
          </cell>
          <cell r="U23">
            <v>10112.120690635396</v>
          </cell>
          <cell r="V23">
            <v>70.345187413115795</v>
          </cell>
        </row>
        <row r="24">
          <cell r="C24" t="str">
            <v>ASSESSOR</v>
          </cell>
          <cell r="E24">
            <v>5286.5783914728681</v>
          </cell>
          <cell r="F24">
            <v>5402.8046816139995</v>
          </cell>
          <cell r="G24">
            <v>64833.656179367994</v>
          </cell>
          <cell r="L24">
            <v>5402.8046816139995</v>
          </cell>
          <cell r="M24">
            <v>1800.9348938713331</v>
          </cell>
          <cell r="N24">
            <v>20890.844768907467</v>
          </cell>
          <cell r="O24">
            <v>5762.9916603882666</v>
          </cell>
          <cell r="P24">
            <v>972.50484269051992</v>
          </cell>
          <cell r="Q24">
            <v>12966.7312358736</v>
          </cell>
          <cell r="R24">
            <v>0</v>
          </cell>
          <cell r="S24">
            <v>47796.812083345183</v>
          </cell>
          <cell r="T24">
            <v>112630.46826271317</v>
          </cell>
          <cell r="U24">
            <v>9385.8723552260981</v>
          </cell>
          <cell r="V24">
            <v>65.293025079833725</v>
          </cell>
        </row>
        <row r="25">
          <cell r="C25" t="str">
            <v>TEC.OPERAC. VI</v>
          </cell>
          <cell r="E25">
            <v>5244.7441666666664</v>
          </cell>
          <cell r="F25">
            <v>5360.0507245367326</v>
          </cell>
          <cell r="G25">
            <v>64320.608694440787</v>
          </cell>
          <cell r="L25">
            <v>5360.0507245367317</v>
          </cell>
          <cell r="M25">
            <v>1786.6835748455774</v>
          </cell>
          <cell r="N25">
            <v>20725.529468208697</v>
          </cell>
          <cell r="O25">
            <v>5717.3874395058483</v>
          </cell>
          <cell r="P25">
            <v>964.80913041661177</v>
          </cell>
          <cell r="Q25">
            <v>12864.121738888158</v>
          </cell>
          <cell r="R25">
            <v>0</v>
          </cell>
          <cell r="S25">
            <v>47418.582076401624</v>
          </cell>
          <cell r="T25">
            <v>111739.19077084241</v>
          </cell>
          <cell r="U25">
            <v>9311.5992309035337</v>
          </cell>
          <cell r="V25">
            <v>64.776342475850669</v>
          </cell>
        </row>
        <row r="26">
          <cell r="C26" t="str">
            <v>TEC.OPERAC. III</v>
          </cell>
          <cell r="E26">
            <v>5176.5381147540984</v>
          </cell>
          <cell r="F26">
            <v>5290.3451514231247</v>
          </cell>
          <cell r="G26">
            <v>63484.1418170775</v>
          </cell>
          <cell r="L26">
            <v>5290.3451514231247</v>
          </cell>
          <cell r="M26">
            <v>1763.4483838077083</v>
          </cell>
          <cell r="N26">
            <v>20456.001252169419</v>
          </cell>
          <cell r="O26">
            <v>5643.0348281846673</v>
          </cell>
          <cell r="P26">
            <v>952.26212725616244</v>
          </cell>
          <cell r="Q26">
            <v>12696.828363415501</v>
          </cell>
          <cell r="R26">
            <v>0</v>
          </cell>
          <cell r="S26">
            <v>46801.920106256584</v>
          </cell>
          <cell r="T26">
            <v>110286.06192333408</v>
          </cell>
          <cell r="U26">
            <v>9190.5051602778403</v>
          </cell>
          <cell r="V26">
            <v>63.933948941063235</v>
          </cell>
        </row>
        <row r="27">
          <cell r="C27" t="str">
            <v>AG.SUPORTE B-III</v>
          </cell>
          <cell r="E27">
            <v>5127.2628665123457</v>
          </cell>
          <cell r="F27">
            <v>5239.9865787936815</v>
          </cell>
          <cell r="G27">
            <v>62879.838945524178</v>
          </cell>
          <cell r="L27">
            <v>5239.9865787936815</v>
          </cell>
          <cell r="M27">
            <v>1746.6621929312271</v>
          </cell>
          <cell r="N27">
            <v>20261.281438002232</v>
          </cell>
          <cell r="O27">
            <v>5589.3190173799267</v>
          </cell>
          <cell r="P27">
            <v>943.19758418286267</v>
          </cell>
          <cell r="Q27">
            <v>12575.967789104836</v>
          </cell>
          <cell r="R27">
            <v>0</v>
          </cell>
          <cell r="S27">
            <v>46356.414600394761</v>
          </cell>
          <cell r="T27">
            <v>109236.25354591894</v>
          </cell>
          <cell r="U27">
            <v>9103.0211288265782</v>
          </cell>
          <cell r="V27">
            <v>63.325364374445762</v>
          </cell>
        </row>
        <row r="28">
          <cell r="C28" t="str">
            <v>TEC.INFORMAT.II</v>
          </cell>
          <cell r="E28">
            <v>4929.7445370370378</v>
          </cell>
          <cell r="F28">
            <v>5038.1257765562523</v>
          </cell>
          <cell r="G28">
            <v>60457.509318675031</v>
          </cell>
          <cell r="L28">
            <v>5038.1257765562523</v>
          </cell>
          <cell r="M28">
            <v>1679.375258852084</v>
          </cell>
          <cell r="N28">
            <v>19480.753002684174</v>
          </cell>
          <cell r="O28">
            <v>5374.0008283266698</v>
          </cell>
          <cell r="P28">
            <v>906.86263978012539</v>
          </cell>
          <cell r="Q28">
            <v>12091.501863735008</v>
          </cell>
          <cell r="R28">
            <v>0</v>
          </cell>
          <cell r="S28">
            <v>44570.619369934313</v>
          </cell>
          <cell r="T28">
            <v>105028.12868860934</v>
          </cell>
          <cell r="U28">
            <v>8752.3440573841126</v>
          </cell>
          <cell r="V28">
            <v>60.885871703541646</v>
          </cell>
        </row>
        <row r="29">
          <cell r="C29" t="str">
            <v>AG.OPERAC. A-VI</v>
          </cell>
          <cell r="E29">
            <v>4918.8289639639643</v>
          </cell>
          <cell r="F29">
            <v>5026.9702228247825</v>
          </cell>
          <cell r="G29">
            <v>60323.64267389739</v>
          </cell>
          <cell r="I29">
            <v>498</v>
          </cell>
          <cell r="L29">
            <v>5068.4702228247825</v>
          </cell>
          <cell r="M29">
            <v>1689.4900742749273</v>
          </cell>
          <cell r="N29">
            <v>19598.084861589159</v>
          </cell>
          <cell r="O29">
            <v>5406.3682376797688</v>
          </cell>
          <cell r="P29">
            <v>904.85464010846079</v>
          </cell>
          <cell r="Q29">
            <v>12064.728534779479</v>
          </cell>
          <cell r="R29">
            <v>0</v>
          </cell>
          <cell r="S29">
            <v>45229.996571256575</v>
          </cell>
          <cell r="T29">
            <v>105553.63924515396</v>
          </cell>
          <cell r="U29">
            <v>8796.1366037628304</v>
          </cell>
          <cell r="V29">
            <v>61.19051550443708</v>
          </cell>
        </row>
        <row r="30">
          <cell r="C30" t="str">
            <v>TEC.INFORMAT.III</v>
          </cell>
          <cell r="E30">
            <v>4898.1683333333331</v>
          </cell>
          <cell r="F30">
            <v>5005.8553648523139</v>
          </cell>
          <cell r="G30">
            <v>60070.264378227766</v>
          </cell>
          <cell r="L30">
            <v>5005.8553648523139</v>
          </cell>
          <cell r="M30">
            <v>1668.6184549507711</v>
          </cell>
          <cell r="N30">
            <v>19355.974077428946</v>
          </cell>
          <cell r="O30">
            <v>5339.5790558424687</v>
          </cell>
          <cell r="P30">
            <v>901.05396567341643</v>
          </cell>
          <cell r="Q30">
            <v>12014.052875645553</v>
          </cell>
          <cell r="R30">
            <v>0</v>
          </cell>
          <cell r="S30">
            <v>44285.13379439347</v>
          </cell>
          <cell r="T30">
            <v>104355.39817262124</v>
          </cell>
          <cell r="U30">
            <v>8696.2831810517691</v>
          </cell>
          <cell r="V30">
            <v>60.495882998621006</v>
          </cell>
        </row>
        <row r="31">
          <cell r="C31" t="str">
            <v>AN.SUPORTE A-I</v>
          </cell>
          <cell r="E31">
            <v>4876.5501255707759</v>
          </cell>
          <cell r="F31">
            <v>4983.7618772581372</v>
          </cell>
          <cell r="G31">
            <v>59805.142527097647</v>
          </cell>
          <cell r="L31">
            <v>4983.7618772581372</v>
          </cell>
          <cell r="M31">
            <v>1661.2539590860456</v>
          </cell>
          <cell r="N31">
            <v>19270.545925398128</v>
          </cell>
          <cell r="O31">
            <v>5316.0126690753459</v>
          </cell>
          <cell r="P31">
            <v>897.07713790646471</v>
          </cell>
          <cell r="Q31">
            <v>11961.02850541953</v>
          </cell>
          <cell r="R31">
            <v>0</v>
          </cell>
          <cell r="S31">
            <v>44089.680074143653</v>
          </cell>
          <cell r="T31">
            <v>103894.82260124129</v>
          </cell>
          <cell r="U31">
            <v>8657.9018834367744</v>
          </cell>
          <cell r="V31">
            <v>60.228882667386259</v>
          </cell>
        </row>
        <row r="32">
          <cell r="C32" t="str">
            <v>AG.OPERAC. B-III</v>
          </cell>
          <cell r="E32">
            <v>4575.4659761904768</v>
          </cell>
          <cell r="F32">
            <v>4676.0583436350516</v>
          </cell>
          <cell r="G32">
            <v>56112.70012362062</v>
          </cell>
          <cell r="L32">
            <v>4676.0583436350516</v>
          </cell>
          <cell r="M32">
            <v>1558.6861145450171</v>
          </cell>
          <cell r="N32">
            <v>18080.758928722196</v>
          </cell>
          <cell r="O32">
            <v>4987.795566544055</v>
          </cell>
          <cell r="P32">
            <v>841.69050185430922</v>
          </cell>
          <cell r="Q32">
            <v>11222.540024724125</v>
          </cell>
          <cell r="R32">
            <v>0</v>
          </cell>
          <cell r="S32">
            <v>41367.52948002475</v>
          </cell>
          <cell r="T32">
            <v>97480.229603645363</v>
          </cell>
          <cell r="U32">
            <v>8123.3524669704466</v>
          </cell>
          <cell r="V32">
            <v>56.510278031098764</v>
          </cell>
        </row>
        <row r="33">
          <cell r="C33" t="str">
            <v>ANAL.OPERAC. I</v>
          </cell>
          <cell r="E33">
            <v>4552.3954074074063</v>
          </cell>
          <cell r="F33">
            <v>4652.4805646259065</v>
          </cell>
          <cell r="G33">
            <v>55829.766775510878</v>
          </cell>
          <cell r="I33">
            <v>498</v>
          </cell>
          <cell r="L33">
            <v>4693.9805646259065</v>
          </cell>
          <cell r="M33">
            <v>1564.6601882086354</v>
          </cell>
          <cell r="N33">
            <v>18150.058183220168</v>
          </cell>
          <cell r="O33">
            <v>5006.9126022676337</v>
          </cell>
          <cell r="P33">
            <v>837.44650163266317</v>
          </cell>
          <cell r="Q33">
            <v>11165.953355102176</v>
          </cell>
          <cell r="R33">
            <v>0</v>
          </cell>
          <cell r="S33">
            <v>41917.011395057183</v>
          </cell>
          <cell r="T33">
            <v>97746.778170568054</v>
          </cell>
          <cell r="U33">
            <v>8145.5648475473381</v>
          </cell>
          <cell r="V33">
            <v>56.664798939459743</v>
          </cell>
        </row>
        <row r="34">
          <cell r="C34" t="str">
            <v>CONS. FISCAL</v>
          </cell>
          <cell r="E34">
            <v>4413.76</v>
          </cell>
          <cell r="F34">
            <v>4510.7972351237186</v>
          </cell>
          <cell r="G34">
            <v>54129.566821484623</v>
          </cell>
          <cell r="L34">
            <v>4510.7972351237186</v>
          </cell>
          <cell r="M34">
            <v>1503.5990783745729</v>
          </cell>
          <cell r="N34">
            <v>17441.749309145045</v>
          </cell>
          <cell r="O34">
            <v>4811.5170507986331</v>
          </cell>
          <cell r="P34">
            <v>811.9435023222693</v>
          </cell>
          <cell r="Q34">
            <v>10825.913364296925</v>
          </cell>
          <cell r="R34">
            <v>0</v>
          </cell>
          <cell r="S34">
            <v>39905.519540061163</v>
          </cell>
          <cell r="T34">
            <v>94035.086361545778</v>
          </cell>
          <cell r="U34">
            <v>7836.2571967954818</v>
          </cell>
          <cell r="V34">
            <v>54.513093542925091</v>
          </cell>
        </row>
        <row r="35">
          <cell r="C35" t="str">
            <v>AG.SUPORTE A-III</v>
          </cell>
          <cell r="E35">
            <v>4317.2598148148154</v>
          </cell>
          <cell r="F35">
            <v>4412.1754775922127</v>
          </cell>
          <cell r="G35">
            <v>52946.105731106552</v>
          </cell>
          <cell r="L35">
            <v>4412.1754775922127</v>
          </cell>
          <cell r="M35">
            <v>1470.7251591974041</v>
          </cell>
          <cell r="N35">
            <v>17060.411846689891</v>
          </cell>
          <cell r="O35">
            <v>4706.3205094316936</v>
          </cell>
          <cell r="P35">
            <v>794.19158596659827</v>
          </cell>
          <cell r="Q35">
            <v>10589.221146221311</v>
          </cell>
          <cell r="R35">
            <v>0</v>
          </cell>
          <cell r="S35">
            <v>39033.045725099109</v>
          </cell>
          <cell r="T35">
            <v>91979.151456205669</v>
          </cell>
          <cell r="U35">
            <v>7664.9292880171388</v>
          </cell>
          <cell r="V35">
            <v>53.321247220988795</v>
          </cell>
        </row>
        <row r="36">
          <cell r="C36" t="str">
            <v>TEC.SEG.TRAB.II</v>
          </cell>
          <cell r="E36">
            <v>4079.4641666666666</v>
          </cell>
          <cell r="F36">
            <v>4169.1518532467289</v>
          </cell>
          <cell r="G36">
            <v>50029.822238960747</v>
          </cell>
          <cell r="L36">
            <v>4169.1518532467289</v>
          </cell>
          <cell r="M36">
            <v>1389.7172844155762</v>
          </cell>
          <cell r="N36">
            <v>16120.720499220686</v>
          </cell>
          <cell r="O36">
            <v>4447.0953101298446</v>
          </cell>
          <cell r="P36">
            <v>750.44733358441113</v>
          </cell>
          <cell r="Q36">
            <v>10005.96444779215</v>
          </cell>
          <cell r="R36">
            <v>0</v>
          </cell>
          <cell r="S36">
            <v>36883.096728389399</v>
          </cell>
          <cell r="T36">
            <v>86912.918967350153</v>
          </cell>
          <cell r="U36">
            <v>7242.7432472791797</v>
          </cell>
          <cell r="V36">
            <v>50.384300850637771</v>
          </cell>
        </row>
        <row r="37">
          <cell r="C37" t="str">
            <v>TEC.OPERAC. II</v>
          </cell>
          <cell r="E37">
            <v>4041.8477845528464</v>
          </cell>
          <cell r="F37">
            <v>4130.7084688229324</v>
          </cell>
          <cell r="G37">
            <v>49568.501625875186</v>
          </cell>
          <cell r="I37">
            <v>498</v>
          </cell>
          <cell r="L37">
            <v>4172.2084688229315</v>
          </cell>
          <cell r="M37">
            <v>1390.7361562743106</v>
          </cell>
          <cell r="N37">
            <v>16132.539412782002</v>
          </cell>
          <cell r="O37">
            <v>4450.3557000777937</v>
          </cell>
          <cell r="P37">
            <v>743.52752438812774</v>
          </cell>
          <cell r="Q37">
            <v>9913.7003251750375</v>
          </cell>
          <cell r="R37">
            <v>0</v>
          </cell>
          <cell r="S37">
            <v>37301.0675875202</v>
          </cell>
          <cell r="T37">
            <v>86869.569213395385</v>
          </cell>
          <cell r="U37">
            <v>7239.1307677829491</v>
          </cell>
          <cell r="V37">
            <v>50.359170558490078</v>
          </cell>
        </row>
        <row r="38">
          <cell r="C38" t="str">
            <v>CONS.DE ADMINIS.</v>
          </cell>
          <cell r="E38">
            <v>3945.6339393939397</v>
          </cell>
          <cell r="F38">
            <v>4032.3793465499907</v>
          </cell>
          <cell r="G38">
            <v>48388.552158599887</v>
          </cell>
          <cell r="L38">
            <v>4032.3793465499903</v>
          </cell>
          <cell r="M38">
            <v>1344.1264488499967</v>
          </cell>
          <cell r="N38">
            <v>15591.866806659962</v>
          </cell>
          <cell r="O38">
            <v>4301.2046363199897</v>
          </cell>
          <cell r="P38">
            <v>725.82828237899832</v>
          </cell>
          <cell r="Q38">
            <v>9677.7104317199774</v>
          </cell>
          <cell r="R38">
            <v>0</v>
          </cell>
          <cell r="S38">
            <v>35673.115952478918</v>
          </cell>
          <cell r="T38">
            <v>84061.668111078805</v>
          </cell>
          <cell r="U38">
            <v>7005.1390092565671</v>
          </cell>
          <cell r="V38">
            <v>48.731401803523944</v>
          </cell>
        </row>
        <row r="39">
          <cell r="C39" t="str">
            <v>AG.OPERAC. A-V</v>
          </cell>
          <cell r="E39">
            <v>3888.8558399999997</v>
          </cell>
          <cell r="F39">
            <v>3974.352971359277</v>
          </cell>
          <cell r="G39">
            <v>47692.235656311328</v>
          </cell>
          <cell r="L39">
            <v>3974.352971359277</v>
          </cell>
          <cell r="M39">
            <v>1324.7843237864256</v>
          </cell>
          <cell r="N39">
            <v>15367.49815592254</v>
          </cell>
          <cell r="O39">
            <v>4239.309836116563</v>
          </cell>
          <cell r="P39">
            <v>715.38353484466984</v>
          </cell>
          <cell r="Q39">
            <v>9538.4471312622663</v>
          </cell>
          <cell r="R39">
            <v>0</v>
          </cell>
          <cell r="S39">
            <v>35159.775953291741</v>
          </cell>
          <cell r="T39">
            <v>82852.011609603069</v>
          </cell>
          <cell r="U39">
            <v>6904.3343008002557</v>
          </cell>
          <cell r="V39">
            <v>48.030151657740909</v>
          </cell>
        </row>
        <row r="40">
          <cell r="C40" t="str">
            <v>AG.SUPORTE B-II</v>
          </cell>
          <cell r="E40">
            <v>3784.5720274914079</v>
          </cell>
          <cell r="F40">
            <v>3867.7764621852584</v>
          </cell>
          <cell r="G40">
            <v>46413.317546223101</v>
          </cell>
          <cell r="L40">
            <v>3867.7764621852584</v>
          </cell>
          <cell r="M40">
            <v>1289.2588207284193</v>
          </cell>
          <cell r="N40">
            <v>14955.402320449664</v>
          </cell>
          <cell r="O40">
            <v>4125.6282263309422</v>
          </cell>
          <cell r="P40">
            <v>696.19976319334648</v>
          </cell>
          <cell r="Q40">
            <v>9282.6635092446213</v>
          </cell>
          <cell r="R40">
            <v>0</v>
          </cell>
          <cell r="S40">
            <v>34216.929102132257</v>
          </cell>
          <cell r="T40">
            <v>80630.246648355358</v>
          </cell>
          <cell r="U40">
            <v>6719.1872206962798</v>
          </cell>
          <cell r="V40">
            <v>46.742171970061079</v>
          </cell>
        </row>
        <row r="41">
          <cell r="C41" t="str">
            <v>AN.SUPORTE B-I</v>
          </cell>
          <cell r="E41">
            <v>3693.3237499999996</v>
          </cell>
          <cell r="F41">
            <v>3774.5220763967141</v>
          </cell>
          <cell r="G41">
            <v>45294.26491676057</v>
          </cell>
          <cell r="L41">
            <v>3774.5220763967141</v>
          </cell>
          <cell r="M41">
            <v>1258.1740254655713</v>
          </cell>
          <cell r="N41">
            <v>14594.818695400629</v>
          </cell>
          <cell r="O41">
            <v>4026.1568814898287</v>
          </cell>
          <cell r="P41">
            <v>679.41397375140855</v>
          </cell>
          <cell r="Q41">
            <v>9058.8529833521152</v>
          </cell>
          <cell r="R41">
            <v>0</v>
          </cell>
          <cell r="S41">
            <v>33391.938635856262</v>
          </cell>
          <cell r="T41">
            <v>78686.203552616833</v>
          </cell>
          <cell r="U41">
            <v>6557.1836293847364</v>
          </cell>
          <cell r="V41">
            <v>45.615190465285117</v>
          </cell>
        </row>
        <row r="42">
          <cell r="C42" t="str">
            <v>AG.OPERAC. A-IV</v>
          </cell>
          <cell r="E42">
            <v>3334.8827245862867</v>
          </cell>
          <cell r="F42">
            <v>3408.2006664444089</v>
          </cell>
          <cell r="G42">
            <v>40898.407997332906</v>
          </cell>
          <cell r="L42">
            <v>3408.2006664444089</v>
          </cell>
          <cell r="M42">
            <v>1136.066888814803</v>
          </cell>
          <cell r="N42">
            <v>13178.375910251714</v>
          </cell>
          <cell r="O42">
            <v>3635.4140442073694</v>
          </cell>
          <cell r="P42">
            <v>613.47611995999353</v>
          </cell>
          <cell r="Q42">
            <v>8179.6815994665812</v>
          </cell>
          <cell r="R42">
            <v>0</v>
          </cell>
          <cell r="S42">
            <v>30151.215229144869</v>
          </cell>
          <cell r="T42">
            <v>71049.623226477779</v>
          </cell>
          <cell r="U42">
            <v>5920.8019355398146</v>
          </cell>
          <cell r="V42">
            <v>41.188187377668278</v>
          </cell>
        </row>
        <row r="43">
          <cell r="C43" t="str">
            <v>AG.OPERAC. B-II</v>
          </cell>
          <cell r="D43" t="str">
            <v>O1e2</v>
          </cell>
          <cell r="E43">
            <v>3239.4658830845806</v>
          </cell>
          <cell r="F43">
            <v>3310.686070084359</v>
          </cell>
          <cell r="G43">
            <v>39728.232841012308</v>
          </cell>
          <cell r="H43">
            <v>0</v>
          </cell>
          <cell r="I43">
            <v>1992</v>
          </cell>
          <cell r="L43">
            <v>3476.686070084359</v>
          </cell>
          <cell r="M43">
            <v>1158.8953566947862</v>
          </cell>
          <cell r="N43">
            <v>13443.186137659523</v>
          </cell>
          <cell r="O43">
            <v>3708.4651414233167</v>
          </cell>
          <cell r="P43">
            <v>595.92349261518461</v>
          </cell>
          <cell r="Q43">
            <v>7945.6465682024618</v>
          </cell>
          <cell r="R43">
            <v>0</v>
          </cell>
          <cell r="S43">
            <v>32320.80276667963</v>
          </cell>
          <cell r="T43">
            <v>72049.035607691942</v>
          </cell>
          <cell r="U43">
            <v>6004.0863006409954</v>
          </cell>
          <cell r="V43">
            <v>41.767556874024315</v>
          </cell>
        </row>
        <row r="44">
          <cell r="C44" t="str">
            <v>EMPR EM COMISSAO</v>
          </cell>
          <cell r="E44">
            <v>2993.9708333333333</v>
          </cell>
          <cell r="F44">
            <v>3059.7937715329003</v>
          </cell>
          <cell r="G44">
            <v>36717.525258394802</v>
          </cell>
          <cell r="L44">
            <v>3059.7937715328999</v>
          </cell>
          <cell r="M44">
            <v>1019.9312571776334</v>
          </cell>
          <cell r="N44">
            <v>11831.202583260547</v>
          </cell>
          <cell r="O44">
            <v>3263.7800229684271</v>
          </cell>
          <cell r="P44">
            <v>550.76287887592207</v>
          </cell>
          <cell r="Q44">
            <v>7343.5050516789606</v>
          </cell>
          <cell r="R44">
            <v>0</v>
          </cell>
          <cell r="S44">
            <v>27068.975565494387</v>
          </cell>
          <cell r="T44">
            <v>63786.50082388919</v>
          </cell>
          <cell r="U44">
            <v>5315.5417353240991</v>
          </cell>
          <cell r="V44">
            <v>36.977681637037215</v>
          </cell>
        </row>
        <row r="45">
          <cell r="C45" t="str">
            <v>VIGIA</v>
          </cell>
          <cell r="E45">
            <v>2877.467916666667</v>
          </cell>
          <cell r="F45">
            <v>2940.7295191984172</v>
          </cell>
          <cell r="G45">
            <v>35288.754230381004</v>
          </cell>
          <cell r="L45">
            <v>2940.7295191984167</v>
          </cell>
          <cell r="M45">
            <v>980.24317306613898</v>
          </cell>
          <cell r="N45">
            <v>11370.820807567212</v>
          </cell>
          <cell r="O45">
            <v>3136.7781538116451</v>
          </cell>
          <cell r="P45">
            <v>529.33131345571508</v>
          </cell>
          <cell r="Q45">
            <v>7057.750846076201</v>
          </cell>
          <cell r="R45">
            <v>0</v>
          </cell>
          <cell r="S45">
            <v>26015.653813175326</v>
          </cell>
          <cell r="T45">
            <v>61304.40804355633</v>
          </cell>
          <cell r="U45">
            <v>5108.7006702963608</v>
          </cell>
          <cell r="V45">
            <v>35.538787271626859</v>
          </cell>
        </row>
        <row r="46">
          <cell r="C46" t="str">
            <v>TEC.OPERAC. I</v>
          </cell>
          <cell r="D46" t="str">
            <v>O3</v>
          </cell>
          <cell r="E46">
            <v>2851.9438677536236</v>
          </cell>
          <cell r="F46">
            <v>2914.6443198975676</v>
          </cell>
          <cell r="G46">
            <v>34975.731838770807</v>
          </cell>
          <cell r="H46">
            <v>0</v>
          </cell>
          <cell r="I46">
            <v>1992</v>
          </cell>
          <cell r="L46">
            <v>3080.6443198975671</v>
          </cell>
          <cell r="M46">
            <v>1026.8814399658556</v>
          </cell>
          <cell r="N46">
            <v>11911.824703603927</v>
          </cell>
          <cell r="O46">
            <v>3286.020607890739</v>
          </cell>
          <cell r="P46">
            <v>524.63597758156209</v>
          </cell>
          <cell r="Q46">
            <v>6995.1463677541615</v>
          </cell>
          <cell r="R46">
            <v>0</v>
          </cell>
          <cell r="S46">
            <v>28817.153416693811</v>
          </cell>
          <cell r="T46">
            <v>63792.885255464615</v>
          </cell>
          <cell r="U46">
            <v>5316.0737712887176</v>
          </cell>
          <cell r="V46">
            <v>36.981382756791078</v>
          </cell>
        </row>
        <row r="47">
          <cell r="C47" t="str">
            <v>AG.OPERAC. A-III</v>
          </cell>
          <cell r="D47" t="str">
            <v>O4</v>
          </cell>
          <cell r="E47">
            <v>2811.5910944206007</v>
          </cell>
          <cell r="F47">
            <v>2873.404384246292</v>
          </cell>
          <cell r="G47">
            <v>34480.852610955502</v>
          </cell>
          <cell r="H47">
            <v>0</v>
          </cell>
          <cell r="I47">
            <v>996</v>
          </cell>
          <cell r="L47">
            <v>2956.4043842462916</v>
          </cell>
          <cell r="M47">
            <v>985.46812808209722</v>
          </cell>
          <cell r="N47">
            <v>11431.430285752327</v>
          </cell>
          <cell r="O47">
            <v>3153.4980098627111</v>
          </cell>
          <cell r="P47">
            <v>517.21278916433255</v>
          </cell>
          <cell r="Q47">
            <v>6896.1705221911006</v>
          </cell>
          <cell r="R47">
            <v>0</v>
          </cell>
          <cell r="S47">
            <v>26936.184119298861</v>
          </cell>
          <cell r="T47">
            <v>61417.03673025436</v>
          </cell>
          <cell r="U47">
            <v>5118.0863941878633</v>
          </cell>
          <cell r="V47">
            <v>35.604079263915573</v>
          </cell>
        </row>
        <row r="48">
          <cell r="C48" t="str">
            <v>TEC.SEG.TRAB.I</v>
          </cell>
          <cell r="E48">
            <v>2681.06</v>
          </cell>
          <cell r="F48">
            <v>2740.0035423767481</v>
          </cell>
          <cell r="G48">
            <v>32880.042508520979</v>
          </cell>
          <cell r="L48">
            <v>2740.0035423767481</v>
          </cell>
          <cell r="M48">
            <v>913.3345141255827</v>
          </cell>
          <cell r="N48">
            <v>10594.68036385676</v>
          </cell>
          <cell r="O48">
            <v>2922.6704452018648</v>
          </cell>
          <cell r="P48">
            <v>493.20063762781467</v>
          </cell>
          <cell r="Q48">
            <v>6576.0085017041965</v>
          </cell>
          <cell r="R48">
            <v>0</v>
          </cell>
          <cell r="S48">
            <v>24239.898004892966</v>
          </cell>
          <cell r="T48">
            <v>57119.940513413945</v>
          </cell>
          <cell r="U48">
            <v>4759.9950427844951</v>
          </cell>
          <cell r="V48">
            <v>33.113008993283444</v>
          </cell>
        </row>
        <row r="49">
          <cell r="C49" t="str">
            <v>TEC.CONTAB. I</v>
          </cell>
          <cell r="E49">
            <v>2601.4783333333335</v>
          </cell>
          <cell r="F49">
            <v>2658.6722597590851</v>
          </cell>
          <cell r="G49">
            <v>31904.067117109022</v>
          </cell>
          <cell r="L49">
            <v>2658.6722597590851</v>
          </cell>
          <cell r="M49">
            <v>886.22408658636164</v>
          </cell>
          <cell r="N49">
            <v>10280.199404401796</v>
          </cell>
          <cell r="O49">
            <v>2835.9170770763576</v>
          </cell>
          <cell r="P49">
            <v>478.56100675663532</v>
          </cell>
          <cell r="Q49">
            <v>6380.8134234218051</v>
          </cell>
          <cell r="R49">
            <v>0</v>
          </cell>
          <cell r="S49">
            <v>23520.38725800204</v>
          </cell>
          <cell r="T49">
            <v>55424.454375111061</v>
          </cell>
          <cell r="U49">
            <v>4618.7045312592554</v>
          </cell>
          <cell r="V49">
            <v>32.130118478325251</v>
          </cell>
        </row>
        <row r="50">
          <cell r="C50" t="str">
            <v>AG.SUPORTE A-I</v>
          </cell>
          <cell r="E50">
            <v>2432.5096639784947</v>
          </cell>
          <cell r="F50">
            <v>2485.9887865869277</v>
          </cell>
          <cell r="G50">
            <v>29831.865439043133</v>
          </cell>
          <cell r="L50">
            <v>2485.9887865869277</v>
          </cell>
          <cell r="M50">
            <v>828.66292886230917</v>
          </cell>
          <cell r="N50">
            <v>9612.4899748027874</v>
          </cell>
          <cell r="O50">
            <v>2651.72137235939</v>
          </cell>
          <cell r="P50">
            <v>447.477981585647</v>
          </cell>
          <cell r="Q50">
            <v>5966.3730878086271</v>
          </cell>
          <cell r="R50">
            <v>0</v>
          </cell>
          <cell r="S50">
            <v>21992.714132005691</v>
          </cell>
          <cell r="T50">
            <v>51824.579571048824</v>
          </cell>
          <cell r="U50">
            <v>4318.7149642540689</v>
          </cell>
          <cell r="V50">
            <v>30.043234533941348</v>
          </cell>
        </row>
        <row r="51">
          <cell r="C51" t="str">
            <v>AG.OPERAC. A-II</v>
          </cell>
          <cell r="E51">
            <v>1996.8821264367816</v>
          </cell>
          <cell r="F51">
            <v>2040.7839064196978</v>
          </cell>
          <cell r="G51">
            <v>24489.406877036374</v>
          </cell>
          <cell r="L51">
            <v>2040.7839064196978</v>
          </cell>
          <cell r="M51">
            <v>680.26130213989927</v>
          </cell>
          <cell r="N51">
            <v>7891.0311048228314</v>
          </cell>
          <cell r="O51">
            <v>2176.8361668476778</v>
          </cell>
          <cell r="P51">
            <v>367.34110315554557</v>
          </cell>
          <cell r="Q51">
            <v>4897.8813754072753</v>
          </cell>
          <cell r="R51">
            <v>0</v>
          </cell>
          <cell r="S51">
            <v>18054.134958792929</v>
          </cell>
          <cell r="T51">
            <v>42543.541835829303</v>
          </cell>
          <cell r="U51">
            <v>3545.2951529857751</v>
          </cell>
          <cell r="V51">
            <v>24.662922803379306</v>
          </cell>
        </row>
        <row r="52">
          <cell r="C52" t="str">
            <v>AG.OPERAC. A-II E</v>
          </cell>
          <cell r="E52">
            <v>1996.8821264367816</v>
          </cell>
          <cell r="F52">
            <v>2040.7839064196978</v>
          </cell>
          <cell r="G52">
            <v>24489.406877036374</v>
          </cell>
          <cell r="L52">
            <v>2040.7839064196978</v>
          </cell>
          <cell r="M52">
            <v>680.26130213989927</v>
          </cell>
          <cell r="N52">
            <v>7891.0311048228314</v>
          </cell>
          <cell r="O52">
            <v>2176.8361668476778</v>
          </cell>
          <cell r="P52">
            <v>367.34110315554557</v>
          </cell>
          <cell r="Q52">
            <v>4897.8813754072753</v>
          </cell>
          <cell r="R52">
            <v>0</v>
          </cell>
          <cell r="S52">
            <v>18054.134958792929</v>
          </cell>
          <cell r="T52">
            <v>42543.541835829303</v>
          </cell>
          <cell r="U52">
            <v>3545.2951529857751</v>
          </cell>
          <cell r="V52">
            <v>24.662922803379306</v>
          </cell>
        </row>
        <row r="53">
          <cell r="C53" t="str">
            <v>AG.OPERAC. A-II A</v>
          </cell>
          <cell r="E53">
            <v>1996.8821264367816</v>
          </cell>
          <cell r="F53">
            <v>2040.7839064196978</v>
          </cell>
          <cell r="G53">
            <v>24489.406877036374</v>
          </cell>
          <cell r="L53">
            <v>2040.7839064196978</v>
          </cell>
          <cell r="M53">
            <v>680.26130213989927</v>
          </cell>
          <cell r="N53">
            <v>7891.0311048228314</v>
          </cell>
          <cell r="O53">
            <v>2176.8361668476778</v>
          </cell>
          <cell r="P53">
            <v>367.34110315554557</v>
          </cell>
          <cell r="Q53">
            <v>4897.8813754072753</v>
          </cell>
          <cell r="R53">
            <v>0</v>
          </cell>
          <cell r="S53">
            <v>18054.134958792929</v>
          </cell>
          <cell r="T53">
            <v>42543.541835829303</v>
          </cell>
          <cell r="U53">
            <v>3545.2951529857751</v>
          </cell>
          <cell r="V53">
            <v>24.662922803379306</v>
          </cell>
        </row>
        <row r="54">
          <cell r="C54" t="str">
            <v>AG.OPERAC. B-I</v>
          </cell>
          <cell r="E54">
            <v>1911.4824629629629</v>
          </cell>
          <cell r="F54">
            <v>1953.5067173840009</v>
          </cell>
          <cell r="G54">
            <v>23442.080608608012</v>
          </cell>
          <cell r="L54">
            <v>1953.5067173840009</v>
          </cell>
          <cell r="M54">
            <v>651.16890579466701</v>
          </cell>
          <cell r="N54">
            <v>7553.5593072181364</v>
          </cell>
          <cell r="O54">
            <v>2083.7404985429343</v>
          </cell>
          <cell r="P54">
            <v>351.63120912912018</v>
          </cell>
          <cell r="Q54">
            <v>4688.4161217216024</v>
          </cell>
          <cell r="R54">
            <v>0</v>
          </cell>
          <cell r="S54">
            <v>17282.02275979046</v>
          </cell>
          <cell r="T54">
            <v>40724.103368398472</v>
          </cell>
          <cell r="U54">
            <v>3393.6752806998725</v>
          </cell>
          <cell r="V54">
            <v>23.608175865738243</v>
          </cell>
        </row>
        <row r="55">
          <cell r="C55" t="str">
            <v>AG.SUPORTE B-I</v>
          </cell>
          <cell r="E55">
            <v>1590.1994937694701</v>
          </cell>
          <cell r="F55">
            <v>1625.1602895921985</v>
          </cell>
          <cell r="G55">
            <v>19501.923475106381</v>
          </cell>
          <cell r="L55">
            <v>1625.1602895921983</v>
          </cell>
          <cell r="M55">
            <v>541.7200965307328</v>
          </cell>
          <cell r="N55">
            <v>6283.9531197564993</v>
          </cell>
          <cell r="O55">
            <v>1733.5043088983448</v>
          </cell>
          <cell r="P55">
            <v>292.52885212659572</v>
          </cell>
          <cell r="Q55">
            <v>3900.3846950212765</v>
          </cell>
          <cell r="R55">
            <v>0</v>
          </cell>
          <cell r="S55">
            <v>14377.25136192565</v>
          </cell>
          <cell r="T55">
            <v>33879.174837032027</v>
          </cell>
          <cell r="U55">
            <v>2823.2645697526691</v>
          </cell>
          <cell r="V55">
            <v>19.640101354801175</v>
          </cell>
        </row>
        <row r="56">
          <cell r="C56" t="str">
            <v>AG.OPERAC. A-I</v>
          </cell>
          <cell r="D56" t="str">
            <v>O5</v>
          </cell>
          <cell r="E56">
            <v>1409.3978961748628</v>
          </cell>
          <cell r="F56">
            <v>1440.3837393185756</v>
          </cell>
          <cell r="G56">
            <v>17284.604871822907</v>
          </cell>
          <cell r="H56">
            <v>0</v>
          </cell>
          <cell r="I56">
            <v>1992</v>
          </cell>
          <cell r="L56">
            <v>1606.3837393185754</v>
          </cell>
          <cell r="M56">
            <v>535.46124643952521</v>
          </cell>
          <cell r="N56">
            <v>6211.3504586984918</v>
          </cell>
          <cell r="O56">
            <v>1713.4759886064805</v>
          </cell>
          <cell r="P56">
            <v>259.26907307734359</v>
          </cell>
          <cell r="Q56">
            <v>3456.9209743645815</v>
          </cell>
          <cell r="R56">
            <v>0</v>
          </cell>
          <cell r="S56">
            <v>15774.861480504998</v>
          </cell>
          <cell r="T56">
            <v>33059.466352327901</v>
          </cell>
          <cell r="U56">
            <v>2754.9555293606586</v>
          </cell>
          <cell r="V56">
            <v>19.164908030335017</v>
          </cell>
        </row>
        <row r="57"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G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</sheetData>
      <sheetData sheetId="3">
        <row r="11">
          <cell r="B11" t="str">
            <v>EQ1</v>
          </cell>
          <cell r="C11" t="str">
            <v>Quantidade</v>
          </cell>
          <cell r="F11">
            <v>1</v>
          </cell>
          <cell r="K11">
            <v>36.981382756791078</v>
          </cell>
          <cell r="L11">
            <v>0.08</v>
          </cell>
          <cell r="M11">
            <v>2.9585106205432861</v>
          </cell>
          <cell r="N11">
            <v>39.939893377334364</v>
          </cell>
          <cell r="P11">
            <v>1</v>
          </cell>
          <cell r="AD11">
            <v>4.5877525252525251</v>
          </cell>
          <cell r="AT11">
            <v>0</v>
          </cell>
          <cell r="AV11">
            <v>44.52764590258689</v>
          </cell>
        </row>
        <row r="12">
          <cell r="C12" t="str">
            <v>Custo Total (R$/Hora)</v>
          </cell>
          <cell r="D12"/>
          <cell r="E12"/>
          <cell r="F12">
            <v>36.981382756791078</v>
          </cell>
          <cell r="G12"/>
          <cell r="H12"/>
          <cell r="I12"/>
          <cell r="J12"/>
          <cell r="O12"/>
          <cell r="P12">
            <v>4.5877525252525251</v>
          </cell>
          <cell r="Q12"/>
          <cell r="R12"/>
          <cell r="S12"/>
          <cell r="T12"/>
          <cell r="U12"/>
          <cell r="V12"/>
          <cell r="W12"/>
          <cell r="X12"/>
          <cell r="Y12"/>
          <cell r="AB12"/>
          <cell r="AC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</row>
        <row r="13">
          <cell r="B13" t="str">
            <v>EQ2</v>
          </cell>
          <cell r="C13" t="str">
            <v>Quantidade</v>
          </cell>
          <cell r="G13">
            <v>1</v>
          </cell>
          <cell r="K13">
            <v>35.604079263915573</v>
          </cell>
          <cell r="L13">
            <v>0.08</v>
          </cell>
          <cell r="M13">
            <v>2.8483263411132458</v>
          </cell>
          <cell r="N13">
            <v>38.452405605028815</v>
          </cell>
          <cell r="P13">
            <v>1</v>
          </cell>
          <cell r="AD13">
            <v>4.5877525252525251</v>
          </cell>
          <cell r="AT13">
            <v>0</v>
          </cell>
          <cell r="AV13">
            <v>43.040158130281341</v>
          </cell>
        </row>
        <row r="14">
          <cell r="C14" t="str">
            <v>Custo Total (R$/Hora)</v>
          </cell>
          <cell r="D14"/>
          <cell r="E14"/>
          <cell r="F14"/>
          <cell r="G14">
            <v>35.604079263915573</v>
          </cell>
          <cell r="H14"/>
          <cell r="I14"/>
          <cell r="J14"/>
          <cell r="O14"/>
          <cell r="P14">
            <v>4.5877525252525251</v>
          </cell>
          <cell r="Q14"/>
          <cell r="R14"/>
          <cell r="S14"/>
          <cell r="T14"/>
          <cell r="U14"/>
          <cell r="V14"/>
          <cell r="W14"/>
          <cell r="X14"/>
          <cell r="Y14"/>
          <cell r="AB14"/>
          <cell r="AC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</row>
        <row r="15">
          <cell r="B15" t="str">
            <v>EQ2_T</v>
          </cell>
          <cell r="C15" t="str">
            <v>Quantidade</v>
          </cell>
          <cell r="G15">
            <v>1</v>
          </cell>
          <cell r="K15">
            <v>44.505099079894464</v>
          </cell>
          <cell r="L15">
            <v>0.08</v>
          </cell>
          <cell r="M15">
            <v>3.5604079263915573</v>
          </cell>
          <cell r="N15">
            <v>48.065507006286019</v>
          </cell>
          <cell r="P15">
            <v>1</v>
          </cell>
          <cell r="AD15">
            <v>4.5877525252525251</v>
          </cell>
          <cell r="AT15">
            <v>0</v>
          </cell>
          <cell r="AV15">
            <v>52.653259531538545</v>
          </cell>
        </row>
        <row r="16">
          <cell r="C16" t="str">
            <v>Custo Total (R$/Hora)</v>
          </cell>
          <cell r="D16"/>
          <cell r="E16"/>
          <cell r="F16"/>
          <cell r="G16">
            <v>44.505099079894464</v>
          </cell>
          <cell r="H16"/>
          <cell r="I16"/>
          <cell r="J16"/>
          <cell r="O16"/>
          <cell r="P16">
            <v>4.5877525252525251</v>
          </cell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</row>
        <row r="17">
          <cell r="B17" t="str">
            <v>EQ3</v>
          </cell>
          <cell r="C17" t="str">
            <v>Quantidade</v>
          </cell>
          <cell r="F17">
            <v>2</v>
          </cell>
          <cell r="H17">
            <v>1</v>
          </cell>
          <cell r="K17">
            <v>93.127673543917169</v>
          </cell>
          <cell r="L17">
            <v>0.08</v>
          </cell>
          <cell r="M17">
            <v>7.4502138835133733</v>
          </cell>
          <cell r="N17">
            <v>100.57788742743054</v>
          </cell>
          <cell r="Q17">
            <v>1</v>
          </cell>
          <cell r="AD17">
            <v>5.955303030303031</v>
          </cell>
          <cell r="AT17">
            <v>0</v>
          </cell>
          <cell r="AV17">
            <v>106.53319045773357</v>
          </cell>
        </row>
        <row r="18">
          <cell r="C18" t="str">
            <v>Custo Total (R$/Hora)</v>
          </cell>
          <cell r="D18"/>
          <cell r="E18"/>
          <cell r="F18">
            <v>73.962765513582156</v>
          </cell>
          <cell r="G18"/>
          <cell r="H18">
            <v>19.164908030335017</v>
          </cell>
          <cell r="I18"/>
          <cell r="J18"/>
          <cell r="O18"/>
          <cell r="P18"/>
          <cell r="Q18">
            <v>5.955303030303031</v>
          </cell>
          <cell r="R18"/>
          <cell r="S18"/>
          <cell r="T18"/>
          <cell r="U18"/>
          <cell r="V18"/>
          <cell r="W18"/>
          <cell r="X18"/>
          <cell r="Y18"/>
          <cell r="AB18"/>
          <cell r="AC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</row>
        <row r="19">
          <cell r="B19" t="str">
            <v>EQ3_T</v>
          </cell>
          <cell r="C19" t="str">
            <v>Quantidade</v>
          </cell>
          <cell r="F19">
            <v>2</v>
          </cell>
          <cell r="H19">
            <v>1</v>
          </cell>
          <cell r="K19">
            <v>116.40959192989648</v>
          </cell>
          <cell r="L19">
            <v>0.08</v>
          </cell>
          <cell r="M19">
            <v>9.3127673543917187</v>
          </cell>
          <cell r="N19">
            <v>125.7223592842882</v>
          </cell>
          <cell r="Q19">
            <v>1</v>
          </cell>
          <cell r="AD19">
            <v>5.955303030303031</v>
          </cell>
          <cell r="AT19">
            <v>0</v>
          </cell>
          <cell r="AV19">
            <v>131.67766231459123</v>
          </cell>
        </row>
        <row r="20">
          <cell r="C20" t="str">
            <v>Custo Total (R$/Hora)</v>
          </cell>
          <cell r="D20"/>
          <cell r="E20"/>
          <cell r="F20">
            <v>92.453456891977709</v>
          </cell>
          <cell r="G20"/>
          <cell r="H20">
            <v>23.95613503791877</v>
          </cell>
          <cell r="I20"/>
          <cell r="J20"/>
          <cell r="O20"/>
          <cell r="P20"/>
          <cell r="Q20">
            <v>5.955303030303031</v>
          </cell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</row>
        <row r="21">
          <cell r="B21" t="str">
            <v>EQ4</v>
          </cell>
          <cell r="C21" t="str">
            <v>Quantidade</v>
          </cell>
          <cell r="G21">
            <v>2</v>
          </cell>
          <cell r="H21">
            <v>1</v>
          </cell>
          <cell r="K21">
            <v>90.373066558166158</v>
          </cell>
          <cell r="L21">
            <v>0.08</v>
          </cell>
          <cell r="M21">
            <v>7.2298453246532928</v>
          </cell>
          <cell r="N21">
            <v>97.602911882819456</v>
          </cell>
          <cell r="Q21">
            <v>1</v>
          </cell>
          <cell r="AD21">
            <v>5.955303030303031</v>
          </cell>
          <cell r="AT21">
            <v>0</v>
          </cell>
          <cell r="AV21">
            <v>103.55821491312248</v>
          </cell>
        </row>
        <row r="22">
          <cell r="C22" t="str">
            <v>Custo Total (R$/Hora)</v>
          </cell>
          <cell r="D22"/>
          <cell r="E22"/>
          <cell r="F22"/>
          <cell r="G22">
            <v>71.208158527831145</v>
          </cell>
          <cell r="H22">
            <v>19.164908030335017</v>
          </cell>
          <cell r="I22"/>
          <cell r="J22"/>
          <cell r="O22"/>
          <cell r="P22"/>
          <cell r="Q22">
            <v>5.955303030303031</v>
          </cell>
          <cell r="R22"/>
          <cell r="S22"/>
          <cell r="T22"/>
          <cell r="U22"/>
          <cell r="V22"/>
          <cell r="W22"/>
          <cell r="X22"/>
          <cell r="Y22"/>
          <cell r="AB22"/>
          <cell r="AC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</row>
        <row r="23">
          <cell r="B23" t="str">
            <v>EQ4_T</v>
          </cell>
          <cell r="C23" t="str">
            <v>Quantidade</v>
          </cell>
          <cell r="G23">
            <v>2</v>
          </cell>
          <cell r="H23">
            <v>1</v>
          </cell>
          <cell r="K23">
            <v>112.9663331977077</v>
          </cell>
          <cell r="L23">
            <v>0.08</v>
          </cell>
          <cell r="M23">
            <v>9.0373066558166162</v>
          </cell>
          <cell r="N23">
            <v>122.00363985352432</v>
          </cell>
          <cell r="Q23">
            <v>1</v>
          </cell>
          <cell r="AD23">
            <v>5.955303030303031</v>
          </cell>
          <cell r="AT23">
            <v>0</v>
          </cell>
          <cell r="AV23">
            <v>127.95894288382735</v>
          </cell>
        </row>
        <row r="24">
          <cell r="C24" t="str">
            <v>Custo Total (R$/Hora)</v>
          </cell>
          <cell r="D24"/>
          <cell r="E24"/>
          <cell r="F24"/>
          <cell r="G24">
            <v>89.010198159788928</v>
          </cell>
          <cell r="H24">
            <v>23.95613503791877</v>
          </cell>
          <cell r="I24"/>
          <cell r="J24"/>
          <cell r="O24"/>
          <cell r="P24"/>
          <cell r="Q24">
            <v>5.955303030303031</v>
          </cell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</row>
        <row r="25">
          <cell r="B25" t="str">
            <v>EQ5</v>
          </cell>
          <cell r="C25" t="str">
            <v>Quantidade</v>
          </cell>
          <cell r="F25">
            <v>3</v>
          </cell>
          <cell r="H25">
            <v>1</v>
          </cell>
          <cell r="K25">
            <v>130.10905630070826</v>
          </cell>
          <cell r="L25">
            <v>0.08</v>
          </cell>
          <cell r="M25">
            <v>10.408724504056661</v>
          </cell>
          <cell r="N25">
            <v>140.51778080476493</v>
          </cell>
          <cell r="R25">
            <v>1</v>
          </cell>
          <cell r="AD25">
            <v>6.7662878787878791</v>
          </cell>
          <cell r="AT25">
            <v>0</v>
          </cell>
          <cell r="AV25">
            <v>147.28406868355282</v>
          </cell>
        </row>
        <row r="26">
          <cell r="C26" t="str">
            <v>Custo Total (R$/Hora)</v>
          </cell>
          <cell r="D26"/>
          <cell r="E26"/>
          <cell r="F26">
            <v>110.94414827037323</v>
          </cell>
          <cell r="G26"/>
          <cell r="H26">
            <v>19.164908030335017</v>
          </cell>
          <cell r="I26"/>
          <cell r="J26"/>
          <cell r="O26"/>
          <cell r="P26"/>
          <cell r="Q26"/>
          <cell r="R26">
            <v>6.7662878787878791</v>
          </cell>
          <cell r="S26"/>
          <cell r="T26"/>
          <cell r="U26"/>
          <cell r="V26"/>
          <cell r="W26"/>
          <cell r="X26"/>
          <cell r="Y26"/>
          <cell r="AB26"/>
          <cell r="AC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</row>
        <row r="27">
          <cell r="B27" t="str">
            <v>EQ6</v>
          </cell>
          <cell r="C27" t="str">
            <v>Quantidade</v>
          </cell>
          <cell r="G27">
            <v>3</v>
          </cell>
          <cell r="H27">
            <v>1</v>
          </cell>
          <cell r="K27">
            <v>125.97714582208174</v>
          </cell>
          <cell r="L27">
            <v>0.08</v>
          </cell>
          <cell r="M27">
            <v>10.07817166576654</v>
          </cell>
          <cell r="N27">
            <v>136.05531748784827</v>
          </cell>
          <cell r="R27">
            <v>1</v>
          </cell>
          <cell r="AD27">
            <v>6.7662878787878791</v>
          </cell>
          <cell r="AT27">
            <v>0</v>
          </cell>
          <cell r="AV27">
            <v>142.82160536663616</v>
          </cell>
        </row>
        <row r="28">
          <cell r="C28" t="str">
            <v>Custo Total (R$/Hora)</v>
          </cell>
          <cell r="D28"/>
          <cell r="E28"/>
          <cell r="F28"/>
          <cell r="G28">
            <v>106.81223779174672</v>
          </cell>
          <cell r="H28">
            <v>19.164908030335017</v>
          </cell>
          <cell r="I28"/>
          <cell r="J28"/>
          <cell r="O28"/>
          <cell r="P28"/>
          <cell r="Q28"/>
          <cell r="R28">
            <v>6.7662878787878791</v>
          </cell>
          <cell r="S28"/>
          <cell r="T28"/>
          <cell r="U28"/>
          <cell r="V28"/>
          <cell r="W28"/>
          <cell r="X28"/>
          <cell r="Y28"/>
          <cell r="AB28"/>
          <cell r="AC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</row>
        <row r="29">
          <cell r="B29" t="str">
            <v>EQ7</v>
          </cell>
          <cell r="C29" t="str">
            <v>Quantidade</v>
          </cell>
          <cell r="D29">
            <v>1</v>
          </cell>
          <cell r="H29">
            <v>1</v>
          </cell>
          <cell r="K29">
            <v>60.932464904359335</v>
          </cell>
          <cell r="L29">
            <v>0.08</v>
          </cell>
          <cell r="M29">
            <v>4.8745971923487472</v>
          </cell>
          <cell r="N29">
            <v>65.80706209670808</v>
          </cell>
          <cell r="P29">
            <v>1</v>
          </cell>
          <cell r="AD29">
            <v>4.5877525252525251</v>
          </cell>
          <cell r="AF29">
            <v>1</v>
          </cell>
          <cell r="AT29">
            <v>2.6654589371980677</v>
          </cell>
          <cell r="AV29">
            <v>73.060273559158674</v>
          </cell>
        </row>
        <row r="30">
          <cell r="C30" t="str">
            <v>Custo Total (R$/Hora)</v>
          </cell>
          <cell r="D30">
            <v>41.767556874024315</v>
          </cell>
          <cell r="E30"/>
          <cell r="F30"/>
          <cell r="G30"/>
          <cell r="H30">
            <v>19.164908030335017</v>
          </cell>
          <cell r="I30"/>
          <cell r="J30"/>
          <cell r="O30"/>
          <cell r="P30">
            <v>4.5877525252525251</v>
          </cell>
          <cell r="Q30"/>
          <cell r="R30"/>
          <cell r="S30"/>
          <cell r="T30"/>
          <cell r="U30"/>
          <cell r="V30"/>
          <cell r="W30"/>
          <cell r="X30"/>
          <cell r="Y30"/>
          <cell r="AB30"/>
          <cell r="AC30"/>
          <cell r="AE30"/>
          <cell r="AF30">
            <v>2.6654589371980677</v>
          </cell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</row>
        <row r="31">
          <cell r="B31" t="str">
            <v>EQ7_T</v>
          </cell>
          <cell r="C31" t="str">
            <v>Quantidade</v>
          </cell>
          <cell r="D31">
            <v>1</v>
          </cell>
          <cell r="H31">
            <v>1</v>
          </cell>
          <cell r="K31">
            <v>76.165581130449169</v>
          </cell>
          <cell r="L31">
            <v>0.08</v>
          </cell>
          <cell r="M31">
            <v>6.0932464904359334</v>
          </cell>
          <cell r="N31">
            <v>82.2588276208851</v>
          </cell>
          <cell r="P31">
            <v>1</v>
          </cell>
          <cell r="AD31">
            <v>4.5877525252525251</v>
          </cell>
          <cell r="AF31">
            <v>1</v>
          </cell>
          <cell r="AT31">
            <v>2.6654589371980677</v>
          </cell>
          <cell r="AV31">
            <v>89.512039083335694</v>
          </cell>
        </row>
        <row r="32">
          <cell r="C32" t="str">
            <v>Custo Total (R$/Hora)</v>
          </cell>
          <cell r="D32">
            <v>52.209446092530392</v>
          </cell>
          <cell r="E32"/>
          <cell r="F32"/>
          <cell r="G32"/>
          <cell r="H32">
            <v>23.95613503791877</v>
          </cell>
          <cell r="I32"/>
          <cell r="J32"/>
          <cell r="O32"/>
          <cell r="P32">
            <v>4.5877525252525251</v>
          </cell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E32"/>
          <cell r="AF32">
            <v>2.6654589371980677</v>
          </cell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</row>
        <row r="33">
          <cell r="B33" t="str">
            <v>EQ8</v>
          </cell>
          <cell r="C33" t="str">
            <v>Quantidade</v>
          </cell>
          <cell r="E33">
            <v>1</v>
          </cell>
          <cell r="H33">
            <v>1</v>
          </cell>
          <cell r="K33">
            <v>60.932464904359335</v>
          </cell>
          <cell r="L33">
            <v>0.08</v>
          </cell>
          <cell r="M33">
            <v>4.8745971923487472</v>
          </cell>
          <cell r="N33">
            <v>65.80706209670808</v>
          </cell>
          <cell r="P33">
            <v>1</v>
          </cell>
          <cell r="AD33">
            <v>4.5877525252525251</v>
          </cell>
          <cell r="AF33">
            <v>1</v>
          </cell>
          <cell r="AT33">
            <v>2.6654589371980677</v>
          </cell>
          <cell r="AV33">
            <v>73.060273559158674</v>
          </cell>
        </row>
        <row r="34">
          <cell r="C34" t="str">
            <v>Custo Total (R$/Hora)</v>
          </cell>
          <cell r="D34"/>
          <cell r="E34">
            <v>41.767556874024315</v>
          </cell>
          <cell r="F34"/>
          <cell r="G34"/>
          <cell r="H34">
            <v>19.164908030335017</v>
          </cell>
          <cell r="I34"/>
          <cell r="J34"/>
          <cell r="O34"/>
          <cell r="P34">
            <v>4.5877525252525251</v>
          </cell>
          <cell r="Q34"/>
          <cell r="R34"/>
          <cell r="S34"/>
          <cell r="T34"/>
          <cell r="U34"/>
          <cell r="V34"/>
          <cell r="W34"/>
          <cell r="X34"/>
          <cell r="Y34"/>
          <cell r="AB34"/>
          <cell r="AC34"/>
          <cell r="AE34"/>
          <cell r="AF34">
            <v>2.6654589371980677</v>
          </cell>
          <cell r="AG34"/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  <cell r="AR34"/>
          <cell r="AS34"/>
        </row>
        <row r="35">
          <cell r="B35" t="str">
            <v>EQ8_T</v>
          </cell>
          <cell r="C35" t="str">
            <v>Quantidade</v>
          </cell>
          <cell r="E35">
            <v>1</v>
          </cell>
          <cell r="H35">
            <v>1</v>
          </cell>
          <cell r="K35">
            <v>76.165581130449169</v>
          </cell>
          <cell r="L35">
            <v>0.08</v>
          </cell>
          <cell r="M35">
            <v>6.0932464904359334</v>
          </cell>
          <cell r="N35">
            <v>82.2588276208851</v>
          </cell>
          <cell r="P35">
            <v>1</v>
          </cell>
          <cell r="AD35">
            <v>4.5877525252525251</v>
          </cell>
          <cell r="AF35">
            <v>1</v>
          </cell>
          <cell r="AT35">
            <v>2.6654589371980677</v>
          </cell>
          <cell r="AV35">
            <v>89.512039083335694</v>
          </cell>
        </row>
        <row r="36">
          <cell r="C36" t="str">
            <v>Custo Total (R$/Hora)</v>
          </cell>
          <cell r="D36"/>
          <cell r="E36">
            <v>52.209446092530392</v>
          </cell>
          <cell r="F36"/>
          <cell r="G36"/>
          <cell r="H36">
            <v>23.95613503791877</v>
          </cell>
          <cell r="I36"/>
          <cell r="J36"/>
          <cell r="O36"/>
          <cell r="P36">
            <v>4.5877525252525251</v>
          </cell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E36"/>
          <cell r="AF36">
            <v>2.6654589371980677</v>
          </cell>
          <cell r="AG36"/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  <cell r="AS36"/>
        </row>
        <row r="37">
          <cell r="B37" t="str">
            <v>EQ9</v>
          </cell>
          <cell r="C37" t="str">
            <v>Quantidade</v>
          </cell>
          <cell r="D37">
            <v>1</v>
          </cell>
          <cell r="H37">
            <v>1</v>
          </cell>
          <cell r="K37">
            <v>60.932464904359335</v>
          </cell>
          <cell r="L37">
            <v>0.08</v>
          </cell>
          <cell r="M37">
            <v>4.8745971923487472</v>
          </cell>
          <cell r="N37">
            <v>65.80706209670808</v>
          </cell>
          <cell r="Q37">
            <v>1</v>
          </cell>
          <cell r="AD37">
            <v>5.955303030303031</v>
          </cell>
          <cell r="AT37">
            <v>0</v>
          </cell>
          <cell r="AV37">
            <v>71.762365127011108</v>
          </cell>
        </row>
        <row r="38">
          <cell r="C38" t="str">
            <v>Custo Total (R$/Hora)</v>
          </cell>
          <cell r="D38">
            <v>41.767556874024315</v>
          </cell>
          <cell r="E38"/>
          <cell r="F38"/>
          <cell r="G38"/>
          <cell r="H38">
            <v>19.164908030335017</v>
          </cell>
          <cell r="I38"/>
          <cell r="J38"/>
          <cell r="O38"/>
          <cell r="P38"/>
          <cell r="Q38">
            <v>5.955303030303031</v>
          </cell>
          <cell r="R38"/>
          <cell r="S38"/>
          <cell r="T38"/>
          <cell r="U38"/>
          <cell r="V38"/>
          <cell r="W38"/>
          <cell r="X38"/>
          <cell r="Y38"/>
          <cell r="AB38"/>
          <cell r="AC38"/>
          <cell r="AE38"/>
          <cell r="AF38"/>
          <cell r="AG38"/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  <cell r="AR38"/>
          <cell r="AS38"/>
        </row>
        <row r="39">
          <cell r="B39" t="str">
            <v>EQ10</v>
          </cell>
          <cell r="C39" t="str">
            <v>Quantidade</v>
          </cell>
          <cell r="E39">
            <v>1</v>
          </cell>
          <cell r="H39">
            <v>1</v>
          </cell>
          <cell r="K39">
            <v>60.932464904359335</v>
          </cell>
          <cell r="L39">
            <v>0.08</v>
          </cell>
          <cell r="M39">
            <v>4.8745971923487472</v>
          </cell>
          <cell r="N39">
            <v>65.80706209670808</v>
          </cell>
          <cell r="Q39">
            <v>1</v>
          </cell>
          <cell r="AD39">
            <v>5.955303030303031</v>
          </cell>
          <cell r="AT39">
            <v>0</v>
          </cell>
          <cell r="AV39">
            <v>71.762365127011108</v>
          </cell>
        </row>
        <row r="40">
          <cell r="C40" t="str">
            <v>Custo Total (R$/Hora)</v>
          </cell>
          <cell r="D40"/>
          <cell r="E40">
            <v>41.767556874024315</v>
          </cell>
          <cell r="F40"/>
          <cell r="G40"/>
          <cell r="H40">
            <v>19.164908030335017</v>
          </cell>
          <cell r="I40"/>
          <cell r="J40"/>
          <cell r="O40"/>
          <cell r="P40"/>
          <cell r="Q40">
            <v>5.955303030303031</v>
          </cell>
          <cell r="R40"/>
          <cell r="S40"/>
          <cell r="T40"/>
          <cell r="U40"/>
          <cell r="V40"/>
          <cell r="W40"/>
          <cell r="X40"/>
          <cell r="Y40"/>
          <cell r="AB40"/>
          <cell r="AC40"/>
          <cell r="AE40"/>
          <cell r="AF40"/>
          <cell r="AG40"/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  <cell r="AR40"/>
          <cell r="AS40"/>
        </row>
        <row r="41">
          <cell r="B41" t="str">
            <v>EQ11</v>
          </cell>
          <cell r="C41" t="str">
            <v>Quantidade</v>
          </cell>
          <cell r="D41">
            <v>1</v>
          </cell>
          <cell r="F41">
            <v>1</v>
          </cell>
          <cell r="H41">
            <v>1</v>
          </cell>
          <cell r="K41">
            <v>97.913847661150399</v>
          </cell>
          <cell r="L41">
            <v>0.08</v>
          </cell>
          <cell r="M41">
            <v>7.833107812892032</v>
          </cell>
          <cell r="N41">
            <v>105.74695547404244</v>
          </cell>
          <cell r="AD41">
            <v>0</v>
          </cell>
          <cell r="AT41">
            <v>0</v>
          </cell>
          <cell r="AV41">
            <v>105.74695547404244</v>
          </cell>
        </row>
        <row r="42">
          <cell r="C42" t="str">
            <v>Custo Total (R$/Hora)</v>
          </cell>
          <cell r="D42">
            <v>41.767556874024315</v>
          </cell>
          <cell r="E42"/>
          <cell r="F42">
            <v>36.981382756791078</v>
          </cell>
          <cell r="G42"/>
          <cell r="H42">
            <v>19.164908030335017</v>
          </cell>
          <cell r="I42"/>
          <cell r="J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AB42"/>
          <cell r="AC42"/>
          <cell r="AE42"/>
          <cell r="AF42"/>
          <cell r="AG42"/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  <cell r="AS42"/>
        </row>
        <row r="43">
          <cell r="B43" t="str">
            <v>EQ12</v>
          </cell>
          <cell r="C43" t="str">
            <v>Quantidade</v>
          </cell>
          <cell r="E43">
            <v>1</v>
          </cell>
          <cell r="G43">
            <v>1</v>
          </cell>
          <cell r="H43">
            <v>1</v>
          </cell>
          <cell r="K43">
            <v>96.536544168274901</v>
          </cell>
          <cell r="L43">
            <v>0.08</v>
          </cell>
          <cell r="M43">
            <v>7.7229235334619926</v>
          </cell>
          <cell r="N43">
            <v>104.2594677017369</v>
          </cell>
          <cell r="AD43">
            <v>0</v>
          </cell>
          <cell r="AT43">
            <v>0</v>
          </cell>
          <cell r="AV43">
            <v>104.2594677017369</v>
          </cell>
        </row>
        <row r="44">
          <cell r="C44" t="str">
            <v>Custo Total (R$/Hora)</v>
          </cell>
          <cell r="D44"/>
          <cell r="E44">
            <v>41.767556874024315</v>
          </cell>
          <cell r="F44"/>
          <cell r="G44">
            <v>35.604079263915573</v>
          </cell>
          <cell r="H44">
            <v>19.164908030335017</v>
          </cell>
          <cell r="I44"/>
          <cell r="J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AB44"/>
          <cell r="AC44"/>
          <cell r="AE44"/>
          <cell r="AF44"/>
          <cell r="AG44"/>
          <cell r="AH44"/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  <cell r="AS44"/>
        </row>
        <row r="45">
          <cell r="B45" t="str">
            <v>EQ13</v>
          </cell>
          <cell r="C45" t="str">
            <v>Quantidade</v>
          </cell>
          <cell r="D45">
            <v>2</v>
          </cell>
          <cell r="F45">
            <v>4</v>
          </cell>
          <cell r="H45">
            <v>2</v>
          </cell>
          <cell r="K45">
            <v>269.79046083588298</v>
          </cell>
          <cell r="L45">
            <v>0.08</v>
          </cell>
          <cell r="M45">
            <v>21.583236866870639</v>
          </cell>
          <cell r="N45">
            <v>291.37369770275365</v>
          </cell>
          <cell r="P45">
            <v>2</v>
          </cell>
          <cell r="T45">
            <v>1</v>
          </cell>
          <cell r="AD45">
            <v>30.660353535353536</v>
          </cell>
          <cell r="AI45">
            <v>1</v>
          </cell>
          <cell r="AJ45">
            <v>1</v>
          </cell>
          <cell r="AK45">
            <v>1</v>
          </cell>
          <cell r="AN45">
            <v>1</v>
          </cell>
          <cell r="AO45">
            <v>1</v>
          </cell>
          <cell r="AT45">
            <v>106.31546442687747</v>
          </cell>
          <cell r="AV45">
            <v>428.34951566498466</v>
          </cell>
        </row>
        <row r="46">
          <cell r="C46" t="str">
            <v>Custo Total (R$/Hora)</v>
          </cell>
          <cell r="D46">
            <v>83.53511374804863</v>
          </cell>
          <cell r="E46"/>
          <cell r="F46">
            <v>147.92553102716431</v>
          </cell>
          <cell r="G46"/>
          <cell r="H46">
            <v>38.329816060670034</v>
          </cell>
          <cell r="I46"/>
          <cell r="J46"/>
          <cell r="O46"/>
          <cell r="P46">
            <v>9.1755050505050502</v>
          </cell>
          <cell r="Q46"/>
          <cell r="R46"/>
          <cell r="S46"/>
          <cell r="T46">
            <v>21.484848484848484</v>
          </cell>
          <cell r="U46"/>
          <cell r="V46"/>
          <cell r="W46"/>
          <cell r="X46"/>
          <cell r="Y46"/>
          <cell r="AB46"/>
          <cell r="AC46"/>
          <cell r="AE46"/>
          <cell r="AF46"/>
          <cell r="AG46"/>
          <cell r="AH46"/>
          <cell r="AI46">
            <v>51.491820377689947</v>
          </cell>
          <cell r="AJ46">
            <v>9.9954710144927539</v>
          </cell>
          <cell r="AK46">
            <v>19.990942028985508</v>
          </cell>
          <cell r="AL46"/>
          <cell r="AM46"/>
          <cell r="AN46">
            <v>18.779369784804569</v>
          </cell>
          <cell r="AO46">
            <v>6.0578612209046998</v>
          </cell>
          <cell r="AP46"/>
          <cell r="AQ46"/>
          <cell r="AR46"/>
          <cell r="AS46"/>
        </row>
        <row r="47">
          <cell r="B47" t="str">
            <v>EQ13_T</v>
          </cell>
          <cell r="C47" t="str">
            <v>Quantidade</v>
          </cell>
          <cell r="D47">
            <v>2</v>
          </cell>
          <cell r="F47">
            <v>4</v>
          </cell>
          <cell r="H47">
            <v>2</v>
          </cell>
          <cell r="K47">
            <v>337.23807604485376</v>
          </cell>
          <cell r="L47">
            <v>0.08</v>
          </cell>
          <cell r="M47">
            <v>26.979046083588301</v>
          </cell>
          <cell r="N47">
            <v>364.21712212844204</v>
          </cell>
          <cell r="P47">
            <v>2</v>
          </cell>
          <cell r="T47">
            <v>1</v>
          </cell>
          <cell r="AD47">
            <v>30.660353535353536</v>
          </cell>
          <cell r="AI47">
            <v>1</v>
          </cell>
          <cell r="AJ47">
            <v>1</v>
          </cell>
          <cell r="AK47">
            <v>1</v>
          </cell>
          <cell r="AN47">
            <v>1</v>
          </cell>
          <cell r="AO47">
            <v>1</v>
          </cell>
          <cell r="AT47">
            <v>106.31546442687747</v>
          </cell>
          <cell r="AV47">
            <v>501.19294009067301</v>
          </cell>
        </row>
        <row r="48">
          <cell r="C48" t="str">
            <v>Custo Total (R$/Hora)</v>
          </cell>
          <cell r="D48">
            <v>104.41889218506078</v>
          </cell>
          <cell r="E48"/>
          <cell r="F48">
            <v>184.90691378395542</v>
          </cell>
          <cell r="G48"/>
          <cell r="H48">
            <v>47.91227007583754</v>
          </cell>
          <cell r="I48"/>
          <cell r="J48"/>
          <cell r="O48"/>
          <cell r="P48">
            <v>9.1755050505050502</v>
          </cell>
          <cell r="Q48"/>
          <cell r="R48"/>
          <cell r="S48"/>
          <cell r="T48">
            <v>21.484848484848484</v>
          </cell>
          <cell r="U48"/>
          <cell r="V48"/>
          <cell r="W48"/>
          <cell r="X48"/>
          <cell r="Y48"/>
          <cell r="Z48"/>
          <cell r="AA48"/>
          <cell r="AB48"/>
          <cell r="AC48"/>
          <cell r="AE48"/>
          <cell r="AF48"/>
          <cell r="AG48"/>
          <cell r="AH48"/>
          <cell r="AI48">
            <v>51.491820377689947</v>
          </cell>
          <cell r="AJ48">
            <v>9.9954710144927539</v>
          </cell>
          <cell r="AK48">
            <v>19.990942028985508</v>
          </cell>
          <cell r="AL48"/>
          <cell r="AM48"/>
          <cell r="AN48">
            <v>18.779369784804569</v>
          </cell>
          <cell r="AO48">
            <v>6.0578612209046998</v>
          </cell>
          <cell r="AP48"/>
          <cell r="AQ48"/>
          <cell r="AR48"/>
          <cell r="AS48"/>
        </row>
        <row r="49">
          <cell r="B49" t="str">
            <v>EQ14</v>
          </cell>
          <cell r="C49" t="str">
            <v>Quantidade</v>
          </cell>
          <cell r="E49">
            <v>2</v>
          </cell>
          <cell r="G49">
            <v>4</v>
          </cell>
          <cell r="H49">
            <v>2</v>
          </cell>
          <cell r="K49">
            <v>264.28124686438099</v>
          </cell>
          <cell r="L49">
            <v>0.08</v>
          </cell>
          <cell r="M49">
            <v>21.142499749150481</v>
          </cell>
          <cell r="N49">
            <v>285.42374661353148</v>
          </cell>
          <cell r="P49">
            <v>2</v>
          </cell>
          <cell r="T49">
            <v>1</v>
          </cell>
          <cell r="AD49">
            <v>30.660353535353536</v>
          </cell>
          <cell r="AI49">
            <v>1</v>
          </cell>
          <cell r="AJ49">
            <v>1</v>
          </cell>
          <cell r="AK49">
            <v>1</v>
          </cell>
          <cell r="AN49">
            <v>1</v>
          </cell>
          <cell r="AO49">
            <v>1</v>
          </cell>
          <cell r="AT49">
            <v>106.31546442687747</v>
          </cell>
          <cell r="AV49">
            <v>422.3995645757625</v>
          </cell>
        </row>
        <row r="50">
          <cell r="C50" t="str">
            <v>Custo Total (R$/Hora)</v>
          </cell>
          <cell r="D50"/>
          <cell r="E50">
            <v>83.53511374804863</v>
          </cell>
          <cell r="F50"/>
          <cell r="G50">
            <v>142.41631705566229</v>
          </cell>
          <cell r="H50">
            <v>38.329816060670034</v>
          </cell>
          <cell r="I50"/>
          <cell r="J50"/>
          <cell r="O50"/>
          <cell r="P50">
            <v>9.1755050505050502</v>
          </cell>
          <cell r="Q50"/>
          <cell r="R50"/>
          <cell r="S50"/>
          <cell r="T50">
            <v>21.484848484848484</v>
          </cell>
          <cell r="U50"/>
          <cell r="V50"/>
          <cell r="W50"/>
          <cell r="X50"/>
          <cell r="Y50"/>
          <cell r="AB50"/>
          <cell r="AC50"/>
          <cell r="AE50"/>
          <cell r="AF50"/>
          <cell r="AG50"/>
          <cell r="AH50"/>
          <cell r="AI50">
            <v>51.491820377689947</v>
          </cell>
          <cell r="AJ50">
            <v>9.9954710144927539</v>
          </cell>
          <cell r="AK50">
            <v>19.990942028985508</v>
          </cell>
          <cell r="AL50"/>
          <cell r="AM50"/>
          <cell r="AN50">
            <v>18.779369784804569</v>
          </cell>
          <cell r="AO50">
            <v>6.0578612209046998</v>
          </cell>
          <cell r="AP50"/>
          <cell r="AQ50"/>
          <cell r="AR50"/>
          <cell r="AS50"/>
        </row>
        <row r="51">
          <cell r="B51" t="str">
            <v>EQ14_T</v>
          </cell>
          <cell r="C51" t="str">
            <v>Quantidade</v>
          </cell>
          <cell r="E51">
            <v>2</v>
          </cell>
          <cell r="G51">
            <v>4</v>
          </cell>
          <cell r="H51">
            <v>2</v>
          </cell>
          <cell r="K51">
            <v>330.35155858047619</v>
          </cell>
          <cell r="L51">
            <v>0.08</v>
          </cell>
          <cell r="M51">
            <v>26.428124686438096</v>
          </cell>
          <cell r="N51">
            <v>356.77968326691428</v>
          </cell>
          <cell r="P51">
            <v>2</v>
          </cell>
          <cell r="T51">
            <v>1</v>
          </cell>
          <cell r="AD51">
            <v>30.660353535353536</v>
          </cell>
          <cell r="AI51">
            <v>1</v>
          </cell>
          <cell r="AJ51">
            <v>1</v>
          </cell>
          <cell r="AK51">
            <v>1</v>
          </cell>
          <cell r="AN51">
            <v>1</v>
          </cell>
          <cell r="AO51">
            <v>1</v>
          </cell>
          <cell r="AT51">
            <v>106.31546442687747</v>
          </cell>
          <cell r="AV51">
            <v>493.75550122914524</v>
          </cell>
        </row>
        <row r="52">
          <cell r="C52" t="str">
            <v>Custo Total (R$/Hora)</v>
          </cell>
          <cell r="D52"/>
          <cell r="E52">
            <v>104.41889218506078</v>
          </cell>
          <cell r="F52"/>
          <cell r="G52">
            <v>178.02039631957786</v>
          </cell>
          <cell r="H52">
            <v>47.91227007583754</v>
          </cell>
          <cell r="I52"/>
          <cell r="J52"/>
          <cell r="O52"/>
          <cell r="P52">
            <v>9.1755050505050502</v>
          </cell>
          <cell r="Q52"/>
          <cell r="R52"/>
          <cell r="S52"/>
          <cell r="T52">
            <v>21.484848484848484</v>
          </cell>
          <cell r="U52"/>
          <cell r="V52"/>
          <cell r="W52"/>
          <cell r="X52"/>
          <cell r="Y52"/>
          <cell r="Z52"/>
          <cell r="AA52"/>
          <cell r="AB52"/>
          <cell r="AC52"/>
          <cell r="AE52"/>
          <cell r="AF52"/>
          <cell r="AG52"/>
          <cell r="AH52"/>
          <cell r="AI52">
            <v>51.491820377689947</v>
          </cell>
          <cell r="AJ52">
            <v>9.9954710144927539</v>
          </cell>
          <cell r="AK52">
            <v>19.990942028985508</v>
          </cell>
          <cell r="AL52"/>
          <cell r="AM52"/>
          <cell r="AN52">
            <v>18.779369784804569</v>
          </cell>
          <cell r="AO52">
            <v>6.0578612209046998</v>
          </cell>
          <cell r="AP52"/>
          <cell r="AQ52"/>
          <cell r="AR52"/>
          <cell r="AS52"/>
        </row>
        <row r="53">
          <cell r="B53" t="str">
            <v>EQ15</v>
          </cell>
          <cell r="C53" t="str">
            <v>Quantidade</v>
          </cell>
          <cell r="F53">
            <v>1</v>
          </cell>
          <cell r="H53">
            <v>1</v>
          </cell>
          <cell r="K53">
            <v>56.146290787126091</v>
          </cell>
          <cell r="L53">
            <v>0.08</v>
          </cell>
          <cell r="M53">
            <v>4.4917032629700877</v>
          </cell>
          <cell r="N53">
            <v>60.637994050096182</v>
          </cell>
          <cell r="R53">
            <v>1</v>
          </cell>
          <cell r="W53">
            <v>1</v>
          </cell>
          <cell r="AD53">
            <v>7.7760555555555557</v>
          </cell>
          <cell r="AT53">
            <v>0</v>
          </cell>
          <cell r="AV53">
            <v>68.414049605651741</v>
          </cell>
        </row>
        <row r="54">
          <cell r="C54" t="str">
            <v>Custo Total (R$/Hora)</v>
          </cell>
          <cell r="D54"/>
          <cell r="E54"/>
          <cell r="F54">
            <v>36.981382756791078</v>
          </cell>
          <cell r="G54"/>
          <cell r="H54">
            <v>19.164908030335017</v>
          </cell>
          <cell r="I54"/>
          <cell r="J54"/>
          <cell r="O54"/>
          <cell r="P54"/>
          <cell r="Q54"/>
          <cell r="R54">
            <v>6.7662878787878791</v>
          </cell>
          <cell r="S54"/>
          <cell r="T54"/>
          <cell r="U54"/>
          <cell r="V54"/>
          <cell r="W54">
            <v>1.0097676767676769</v>
          </cell>
          <cell r="X54"/>
          <cell r="Y54"/>
          <cell r="AB54"/>
          <cell r="AC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</row>
        <row r="55">
          <cell r="B55" t="str">
            <v>EQ16</v>
          </cell>
          <cell r="C55" t="str">
            <v>Quantidade</v>
          </cell>
          <cell r="G55">
            <v>1</v>
          </cell>
          <cell r="H55">
            <v>1</v>
          </cell>
          <cell r="K55">
            <v>54.768987294250593</v>
          </cell>
          <cell r="L55">
            <v>0.08</v>
          </cell>
          <cell r="M55">
            <v>4.3815189835400474</v>
          </cell>
          <cell r="N55">
            <v>59.15050627779064</v>
          </cell>
          <cell r="R55">
            <v>1</v>
          </cell>
          <cell r="W55">
            <v>1</v>
          </cell>
          <cell r="AD55">
            <v>7.7760555555555557</v>
          </cell>
          <cell r="AT55">
            <v>0</v>
          </cell>
          <cell r="AV55">
            <v>66.926561833346199</v>
          </cell>
        </row>
        <row r="56">
          <cell r="C56" t="str">
            <v>Custo Total (R$/Hora)</v>
          </cell>
          <cell r="D56"/>
          <cell r="E56"/>
          <cell r="F56"/>
          <cell r="G56">
            <v>35.604079263915573</v>
          </cell>
          <cell r="H56">
            <v>19.164908030335017</v>
          </cell>
          <cell r="I56"/>
          <cell r="J56"/>
          <cell r="O56"/>
          <cell r="P56"/>
          <cell r="Q56"/>
          <cell r="R56">
            <v>6.7662878787878791</v>
          </cell>
          <cell r="S56"/>
          <cell r="T56"/>
          <cell r="U56"/>
          <cell r="V56"/>
          <cell r="W56">
            <v>1.0097676767676769</v>
          </cell>
          <cell r="X56"/>
          <cell r="Y56"/>
          <cell r="AB56"/>
          <cell r="AC56"/>
          <cell r="AE56"/>
          <cell r="AF56"/>
          <cell r="AG56"/>
          <cell r="AH56"/>
          <cell r="AI56"/>
          <cell r="AJ56"/>
          <cell r="AK56"/>
          <cell r="AL56"/>
          <cell r="AM56"/>
          <cell r="AN56"/>
          <cell r="AO56"/>
          <cell r="AP56"/>
          <cell r="AQ56"/>
          <cell r="AR56"/>
          <cell r="AS56"/>
        </row>
        <row r="57">
          <cell r="B57" t="str">
            <v>EQ17</v>
          </cell>
          <cell r="C57" t="str">
            <v>Quantidade</v>
          </cell>
          <cell r="F57">
            <v>2</v>
          </cell>
          <cell r="H57">
            <v>1</v>
          </cell>
          <cell r="K57">
            <v>93.127673543917169</v>
          </cell>
          <cell r="L57">
            <v>0.08</v>
          </cell>
          <cell r="M57">
            <v>7.4502138835133733</v>
          </cell>
          <cell r="N57">
            <v>100.57788742743054</v>
          </cell>
          <cell r="Q57">
            <v>1</v>
          </cell>
          <cell r="AD57">
            <v>5.955303030303031</v>
          </cell>
          <cell r="AG57">
            <v>1</v>
          </cell>
          <cell r="AT57">
            <v>24.231444883618799</v>
          </cell>
          <cell r="AV57">
            <v>130.76463534135237</v>
          </cell>
        </row>
        <row r="58">
          <cell r="C58" t="str">
            <v>Custo Total (R$/Hora)</v>
          </cell>
          <cell r="D58"/>
          <cell r="E58"/>
          <cell r="F58">
            <v>73.962765513582156</v>
          </cell>
          <cell r="G58"/>
          <cell r="H58">
            <v>19.164908030335017</v>
          </cell>
          <cell r="I58"/>
          <cell r="J58"/>
          <cell r="O58"/>
          <cell r="P58"/>
          <cell r="Q58">
            <v>5.955303030303031</v>
          </cell>
          <cell r="R58"/>
          <cell r="S58"/>
          <cell r="T58"/>
          <cell r="U58"/>
          <cell r="V58"/>
          <cell r="W58"/>
          <cell r="X58"/>
          <cell r="Y58"/>
          <cell r="AB58"/>
          <cell r="AC58"/>
          <cell r="AE58"/>
          <cell r="AF58"/>
          <cell r="AG58">
            <v>24.231444883618799</v>
          </cell>
          <cell r="AH58"/>
          <cell r="AI58"/>
          <cell r="AJ58"/>
          <cell r="AK58"/>
          <cell r="AL58"/>
          <cell r="AM58"/>
          <cell r="AN58"/>
          <cell r="AO58"/>
          <cell r="AP58"/>
          <cell r="AQ58"/>
          <cell r="AR58"/>
          <cell r="AS58"/>
        </row>
        <row r="59">
          <cell r="B59" t="str">
            <v>EQ17_T</v>
          </cell>
          <cell r="C59" t="str">
            <v>Quantidade</v>
          </cell>
          <cell r="F59">
            <v>2</v>
          </cell>
          <cell r="H59">
            <v>1</v>
          </cell>
          <cell r="K59">
            <v>116.40959192989648</v>
          </cell>
          <cell r="L59">
            <v>0.08</v>
          </cell>
          <cell r="M59">
            <v>9.3127673543917187</v>
          </cell>
          <cell r="N59">
            <v>125.7223592842882</v>
          </cell>
          <cell r="Q59">
            <v>1</v>
          </cell>
          <cell r="AD59">
            <v>5.955303030303031</v>
          </cell>
          <cell r="AG59">
            <v>1</v>
          </cell>
          <cell r="AT59">
            <v>24.231444883618799</v>
          </cell>
          <cell r="AV59">
            <v>155.90910719821002</v>
          </cell>
        </row>
        <row r="60">
          <cell r="C60" t="str">
            <v>Custo Total (R$/Hora)</v>
          </cell>
          <cell r="D60"/>
          <cell r="E60"/>
          <cell r="F60">
            <v>92.453456891977709</v>
          </cell>
          <cell r="G60"/>
          <cell r="H60">
            <v>23.95613503791877</v>
          </cell>
          <cell r="I60"/>
          <cell r="J60"/>
          <cell r="O60"/>
          <cell r="P60"/>
          <cell r="Q60">
            <v>5.955303030303031</v>
          </cell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E60"/>
          <cell r="AF60"/>
          <cell r="AG60">
            <v>24.231444883618799</v>
          </cell>
          <cell r="AH60"/>
          <cell r="AI60"/>
          <cell r="AJ60"/>
          <cell r="AK60"/>
          <cell r="AL60"/>
          <cell r="AM60"/>
          <cell r="AN60"/>
          <cell r="AO60"/>
          <cell r="AP60"/>
          <cell r="AQ60"/>
          <cell r="AR60"/>
          <cell r="AS60"/>
        </row>
        <row r="61">
          <cell r="B61" t="str">
            <v>EQ18</v>
          </cell>
          <cell r="C61" t="str">
            <v>Quantidade</v>
          </cell>
          <cell r="G61">
            <v>1</v>
          </cell>
          <cell r="H61">
            <v>1</v>
          </cell>
          <cell r="K61">
            <v>54.768987294250593</v>
          </cell>
          <cell r="L61">
            <v>0.08</v>
          </cell>
          <cell r="M61">
            <v>4.3815189835400474</v>
          </cell>
          <cell r="N61">
            <v>59.15050627779064</v>
          </cell>
          <cell r="S61">
            <v>1</v>
          </cell>
          <cell r="AD61">
            <v>12.267676767676768</v>
          </cell>
          <cell r="AT61">
            <v>0</v>
          </cell>
          <cell r="AV61">
            <v>71.418183045467401</v>
          </cell>
        </row>
        <row r="62">
          <cell r="C62" t="str">
            <v>Custo Total (R$/Hora)</v>
          </cell>
          <cell r="D62"/>
          <cell r="E62"/>
          <cell r="F62"/>
          <cell r="G62">
            <v>35.604079263915573</v>
          </cell>
          <cell r="H62">
            <v>19.164908030335017</v>
          </cell>
          <cell r="I62"/>
          <cell r="J62"/>
          <cell r="O62"/>
          <cell r="P62"/>
          <cell r="Q62"/>
          <cell r="R62"/>
          <cell r="S62">
            <v>12.267676767676768</v>
          </cell>
          <cell r="T62"/>
          <cell r="U62"/>
          <cell r="V62"/>
          <cell r="W62"/>
          <cell r="X62"/>
          <cell r="Y62"/>
          <cell r="AB62"/>
          <cell r="AC62"/>
          <cell r="AE62"/>
          <cell r="AF62"/>
          <cell r="AG62"/>
          <cell r="AH62"/>
          <cell r="AI62"/>
          <cell r="AJ62"/>
          <cell r="AK62"/>
          <cell r="AL62"/>
          <cell r="AM62"/>
          <cell r="AN62"/>
          <cell r="AO62"/>
          <cell r="AP62"/>
          <cell r="AQ62"/>
          <cell r="AR62"/>
          <cell r="AS62"/>
        </row>
        <row r="63">
          <cell r="B63" t="str">
            <v>EQ19</v>
          </cell>
          <cell r="C63" t="str">
            <v>Quantidade</v>
          </cell>
          <cell r="G63">
            <v>1</v>
          </cell>
          <cell r="H63">
            <v>1</v>
          </cell>
          <cell r="K63">
            <v>54.768987294250593</v>
          </cell>
          <cell r="L63">
            <v>0.08</v>
          </cell>
          <cell r="M63">
            <v>4.3815189835400474</v>
          </cell>
          <cell r="N63">
            <v>59.15050627779064</v>
          </cell>
          <cell r="AD63">
            <v>0</v>
          </cell>
          <cell r="AP63">
            <v>1</v>
          </cell>
          <cell r="AQ63">
            <v>1</v>
          </cell>
          <cell r="AT63">
            <v>29.683519982433026</v>
          </cell>
          <cell r="AV63">
            <v>88.834026260223666</v>
          </cell>
        </row>
        <row r="64">
          <cell r="C64" t="str">
            <v>Custo Total (R$/Hora)</v>
          </cell>
          <cell r="D64"/>
          <cell r="E64"/>
          <cell r="F64"/>
          <cell r="G64">
            <v>35.604079263915573</v>
          </cell>
          <cell r="H64">
            <v>19.164908030335017</v>
          </cell>
          <cell r="I64"/>
          <cell r="J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AB64"/>
          <cell r="AC64"/>
          <cell r="AE64"/>
          <cell r="AF64"/>
          <cell r="AG64"/>
          <cell r="AH64"/>
          <cell r="AI64"/>
          <cell r="AJ64"/>
          <cell r="AK64"/>
          <cell r="AL64"/>
          <cell r="AM64"/>
          <cell r="AN64"/>
          <cell r="AO64"/>
          <cell r="AP64">
            <v>18.173583662714098</v>
          </cell>
          <cell r="AQ64">
            <v>11.509936319718928</v>
          </cell>
          <cell r="AR64"/>
          <cell r="AS64"/>
        </row>
        <row r="65">
          <cell r="B65" t="str">
            <v>EQ19_T</v>
          </cell>
          <cell r="C65" t="str">
            <v>Quantidade</v>
          </cell>
          <cell r="G65">
            <v>1</v>
          </cell>
          <cell r="H65">
            <v>1</v>
          </cell>
          <cell r="K65">
            <v>68.461234117813234</v>
          </cell>
          <cell r="L65">
            <v>0.08</v>
          </cell>
          <cell r="M65">
            <v>5.4768987294250584</v>
          </cell>
          <cell r="N65">
            <v>73.938132847238293</v>
          </cell>
          <cell r="AD65">
            <v>0</v>
          </cell>
          <cell r="AP65">
            <v>1</v>
          </cell>
          <cell r="AQ65">
            <v>1</v>
          </cell>
          <cell r="AT65">
            <v>29.683519982433026</v>
          </cell>
          <cell r="AV65">
            <v>103.62165282967132</v>
          </cell>
        </row>
        <row r="66">
          <cell r="C66" t="str">
            <v>Custo Total (R$/Hora)</v>
          </cell>
          <cell r="D66"/>
          <cell r="E66"/>
          <cell r="F66"/>
          <cell r="G66">
            <v>44.505099079894464</v>
          </cell>
          <cell r="H66">
            <v>23.95613503791877</v>
          </cell>
          <cell r="I66"/>
          <cell r="J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Y66"/>
          <cell r="Z66"/>
          <cell r="AA66"/>
          <cell r="AB66"/>
          <cell r="AC66"/>
          <cell r="AE66"/>
          <cell r="AF66"/>
          <cell r="AG66"/>
          <cell r="AH66"/>
          <cell r="AI66"/>
          <cell r="AJ66"/>
          <cell r="AK66"/>
          <cell r="AL66"/>
          <cell r="AM66"/>
          <cell r="AN66"/>
          <cell r="AO66"/>
          <cell r="AP66">
            <v>18.173583662714098</v>
          </cell>
          <cell r="AQ66">
            <v>11.509936319718928</v>
          </cell>
          <cell r="AR66"/>
          <cell r="AS66"/>
        </row>
        <row r="67">
          <cell r="B67" t="str">
            <v>EQ20</v>
          </cell>
          <cell r="C67" t="str">
            <v>Quantidade</v>
          </cell>
          <cell r="K67">
            <v>0</v>
          </cell>
          <cell r="L67">
            <v>0.08</v>
          </cell>
          <cell r="M67">
            <v>0</v>
          </cell>
          <cell r="N67">
            <v>0</v>
          </cell>
          <cell r="AD67">
            <v>0</v>
          </cell>
          <cell r="AT67">
            <v>0</v>
          </cell>
          <cell r="AV67">
            <v>0</v>
          </cell>
        </row>
        <row r="68">
          <cell r="C68" t="str">
            <v>Custo Total (R$/Hora)</v>
          </cell>
          <cell r="D68"/>
          <cell r="E68"/>
          <cell r="F68"/>
          <cell r="G68"/>
          <cell r="H68"/>
          <cell r="I68"/>
          <cell r="J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AB68"/>
          <cell r="AC68"/>
          <cell r="AE68"/>
          <cell r="AF68"/>
          <cell r="AG68"/>
          <cell r="AH68"/>
          <cell r="AI68"/>
          <cell r="AJ68"/>
          <cell r="AK68"/>
          <cell r="AL68"/>
          <cell r="AM68"/>
          <cell r="AN68"/>
          <cell r="AO68"/>
          <cell r="AP68"/>
          <cell r="AQ68"/>
          <cell r="AR68"/>
          <cell r="AS68"/>
        </row>
        <row r="69">
          <cell r="B69" t="str">
            <v>EQ21</v>
          </cell>
          <cell r="C69" t="str">
            <v>Quantidade</v>
          </cell>
          <cell r="G69">
            <v>1</v>
          </cell>
          <cell r="H69">
            <v>1</v>
          </cell>
          <cell r="K69">
            <v>54.768987294250593</v>
          </cell>
          <cell r="L69">
            <v>0.08</v>
          </cell>
          <cell r="M69">
            <v>4.3815189835400474</v>
          </cell>
          <cell r="N69">
            <v>59.15050627779064</v>
          </cell>
          <cell r="T69">
            <v>1</v>
          </cell>
          <cell r="AD69">
            <v>21.484848484848484</v>
          </cell>
          <cell r="AR69">
            <v>1</v>
          </cell>
          <cell r="AT69">
            <v>3.0289306104523499</v>
          </cell>
          <cell r="AV69">
            <v>83.664285373091474</v>
          </cell>
        </row>
        <row r="70">
          <cell r="C70" t="str">
            <v>Custo Total (R$/Hora)</v>
          </cell>
          <cell r="D70"/>
          <cell r="E70"/>
          <cell r="F70"/>
          <cell r="G70">
            <v>35.604079263915573</v>
          </cell>
          <cell r="H70">
            <v>19.164908030335017</v>
          </cell>
          <cell r="I70"/>
          <cell r="J70"/>
          <cell r="O70"/>
          <cell r="P70"/>
          <cell r="Q70"/>
          <cell r="R70"/>
          <cell r="S70"/>
          <cell r="T70">
            <v>21.484848484848484</v>
          </cell>
          <cell r="U70"/>
          <cell r="V70"/>
          <cell r="W70"/>
          <cell r="X70"/>
          <cell r="Y70"/>
          <cell r="AB70"/>
          <cell r="AC70"/>
          <cell r="AE70"/>
          <cell r="AF70"/>
          <cell r="AG70"/>
          <cell r="AH70"/>
          <cell r="AI70"/>
          <cell r="AJ70"/>
          <cell r="AK70"/>
          <cell r="AL70"/>
          <cell r="AM70"/>
          <cell r="AN70"/>
          <cell r="AO70"/>
          <cell r="AP70"/>
          <cell r="AQ70"/>
          <cell r="AR70">
            <v>3.0289306104523499</v>
          </cell>
          <cell r="AS70"/>
        </row>
        <row r="71">
          <cell r="B71" t="str">
            <v>EQ22</v>
          </cell>
          <cell r="C71" t="str">
            <v>Quantidade</v>
          </cell>
          <cell r="G71">
            <v>1</v>
          </cell>
          <cell r="H71">
            <v>2</v>
          </cell>
          <cell r="K71">
            <v>73.933895324585606</v>
          </cell>
          <cell r="L71">
            <v>0.08</v>
          </cell>
          <cell r="M71">
            <v>5.9147116259668486</v>
          </cell>
          <cell r="N71">
            <v>79.848606950552451</v>
          </cell>
          <cell r="T71">
            <v>1</v>
          </cell>
          <cell r="AD71">
            <v>21.484848484848484</v>
          </cell>
          <cell r="AN71">
            <v>1</v>
          </cell>
          <cell r="AT71">
            <v>18.779369784804569</v>
          </cell>
          <cell r="AV71">
            <v>120.11282522020551</v>
          </cell>
        </row>
        <row r="72">
          <cell r="C72" t="str">
            <v>Custo Total (R$/Hora)</v>
          </cell>
          <cell r="D72"/>
          <cell r="E72"/>
          <cell r="F72"/>
          <cell r="G72">
            <v>35.604079263915573</v>
          </cell>
          <cell r="H72">
            <v>38.329816060670034</v>
          </cell>
          <cell r="I72"/>
          <cell r="J72"/>
          <cell r="O72"/>
          <cell r="P72"/>
          <cell r="Q72"/>
          <cell r="R72"/>
          <cell r="S72"/>
          <cell r="T72">
            <v>21.484848484848484</v>
          </cell>
          <cell r="U72"/>
          <cell r="V72"/>
          <cell r="W72"/>
          <cell r="X72"/>
          <cell r="Y72"/>
          <cell r="AB72"/>
          <cell r="AC72"/>
          <cell r="AE72"/>
          <cell r="AF72"/>
          <cell r="AG72"/>
          <cell r="AH72"/>
          <cell r="AI72"/>
          <cell r="AJ72"/>
          <cell r="AK72"/>
          <cell r="AL72"/>
          <cell r="AM72"/>
          <cell r="AN72">
            <v>18.779369784804569</v>
          </cell>
          <cell r="AO72"/>
          <cell r="AP72"/>
          <cell r="AQ72"/>
          <cell r="AR72"/>
          <cell r="AS72"/>
        </row>
        <row r="73">
          <cell r="B73" t="str">
            <v>EQ22_T</v>
          </cell>
          <cell r="C73" t="str">
            <v>Quantidade</v>
          </cell>
          <cell r="G73">
            <v>1</v>
          </cell>
          <cell r="H73">
            <v>2</v>
          </cell>
          <cell r="K73">
            <v>92.417369155732004</v>
          </cell>
          <cell r="L73">
            <v>0.08</v>
          </cell>
          <cell r="M73">
            <v>7.3933895324585608</v>
          </cell>
          <cell r="N73">
            <v>99.81075868819056</v>
          </cell>
          <cell r="T73">
            <v>1</v>
          </cell>
          <cell r="AD73">
            <v>21.484848484848484</v>
          </cell>
          <cell r="AN73">
            <v>1</v>
          </cell>
          <cell r="AT73">
            <v>18.779369784804569</v>
          </cell>
          <cell r="AV73">
            <v>140.0749769578436</v>
          </cell>
        </row>
        <row r="74">
          <cell r="C74" t="str">
            <v>Custo Total (R$/Hora)</v>
          </cell>
          <cell r="D74"/>
          <cell r="E74"/>
          <cell r="F74"/>
          <cell r="G74">
            <v>44.505099079894464</v>
          </cell>
          <cell r="H74">
            <v>47.91227007583754</v>
          </cell>
          <cell r="I74"/>
          <cell r="J74"/>
          <cell r="O74"/>
          <cell r="P74"/>
          <cell r="Q74"/>
          <cell r="R74"/>
          <cell r="S74"/>
          <cell r="T74">
            <v>21.484848484848484</v>
          </cell>
          <cell r="U74"/>
          <cell r="V74"/>
          <cell r="W74"/>
          <cell r="X74"/>
          <cell r="Y74"/>
          <cell r="Z74"/>
          <cell r="AA74"/>
          <cell r="AB74"/>
          <cell r="AC74"/>
          <cell r="AE74"/>
          <cell r="AF74"/>
          <cell r="AG74"/>
          <cell r="AH74"/>
          <cell r="AI74"/>
          <cell r="AJ74"/>
          <cell r="AK74"/>
          <cell r="AL74"/>
          <cell r="AM74"/>
          <cell r="AN74">
            <v>18.779369784804569</v>
          </cell>
          <cell r="AO74"/>
          <cell r="AP74"/>
          <cell r="AQ74"/>
          <cell r="AR74"/>
          <cell r="AS74"/>
        </row>
        <row r="75">
          <cell r="B75" t="str">
            <v>EQ23</v>
          </cell>
          <cell r="C75" t="str">
            <v>Quantidade</v>
          </cell>
          <cell r="F75">
            <v>2</v>
          </cell>
          <cell r="H75">
            <v>1</v>
          </cell>
          <cell r="K75">
            <v>93.127673543917169</v>
          </cell>
          <cell r="L75">
            <v>0.08</v>
          </cell>
          <cell r="M75">
            <v>7.4502138835133733</v>
          </cell>
          <cell r="N75">
            <v>100.57788742743054</v>
          </cell>
          <cell r="T75">
            <v>1</v>
          </cell>
          <cell r="AD75">
            <v>21.484848484848484</v>
          </cell>
          <cell r="AG75">
            <v>1</v>
          </cell>
          <cell r="AT75">
            <v>24.231444883618799</v>
          </cell>
          <cell r="AV75">
            <v>146.29418079589783</v>
          </cell>
        </row>
        <row r="76">
          <cell r="C76" t="str">
            <v>Custo Total (R$/Hora)</v>
          </cell>
          <cell r="D76"/>
          <cell r="E76"/>
          <cell r="F76">
            <v>73.962765513582156</v>
          </cell>
          <cell r="G76"/>
          <cell r="H76">
            <v>19.164908030335017</v>
          </cell>
          <cell r="I76"/>
          <cell r="J76"/>
          <cell r="O76"/>
          <cell r="P76"/>
          <cell r="Q76"/>
          <cell r="R76"/>
          <cell r="S76"/>
          <cell r="T76">
            <v>21.484848484848484</v>
          </cell>
          <cell r="U76"/>
          <cell r="V76"/>
          <cell r="W76"/>
          <cell r="X76"/>
          <cell r="Y76"/>
          <cell r="AB76"/>
          <cell r="AC76"/>
          <cell r="AE76"/>
          <cell r="AF76"/>
          <cell r="AG76">
            <v>24.231444883618799</v>
          </cell>
          <cell r="AH76"/>
          <cell r="AI76"/>
          <cell r="AJ76"/>
          <cell r="AK76"/>
          <cell r="AL76"/>
          <cell r="AM76"/>
          <cell r="AN76"/>
          <cell r="AO76"/>
          <cell r="AP76"/>
          <cell r="AQ76"/>
          <cell r="AR76"/>
          <cell r="AS76"/>
        </row>
        <row r="77">
          <cell r="B77" t="str">
            <v>EQ23_T</v>
          </cell>
          <cell r="C77" t="str">
            <v>Quantidade</v>
          </cell>
          <cell r="F77">
            <v>2</v>
          </cell>
          <cell r="H77">
            <v>1</v>
          </cell>
          <cell r="K77">
            <v>116.40959192989648</v>
          </cell>
          <cell r="L77">
            <v>0.08</v>
          </cell>
          <cell r="M77">
            <v>9.3127673543917187</v>
          </cell>
          <cell r="N77">
            <v>125.7223592842882</v>
          </cell>
          <cell r="T77">
            <v>1</v>
          </cell>
          <cell r="AD77">
            <v>21.484848484848484</v>
          </cell>
          <cell r="AG77">
            <v>1</v>
          </cell>
          <cell r="AT77">
            <v>24.231444883618799</v>
          </cell>
          <cell r="AV77">
            <v>171.43865265275548</v>
          </cell>
        </row>
        <row r="78">
          <cell r="C78" t="str">
            <v>Custo Total (R$/Hora)</v>
          </cell>
          <cell r="D78"/>
          <cell r="E78"/>
          <cell r="F78">
            <v>92.453456891977709</v>
          </cell>
          <cell r="G78"/>
          <cell r="H78">
            <v>23.95613503791877</v>
          </cell>
          <cell r="I78"/>
          <cell r="J78"/>
          <cell r="O78"/>
          <cell r="P78"/>
          <cell r="Q78"/>
          <cell r="R78"/>
          <cell r="S78"/>
          <cell r="T78">
            <v>21.484848484848484</v>
          </cell>
          <cell r="U78"/>
          <cell r="V78"/>
          <cell r="W78"/>
          <cell r="X78"/>
          <cell r="Y78"/>
          <cell r="Z78"/>
          <cell r="AA78"/>
          <cell r="AB78"/>
          <cell r="AC78"/>
          <cell r="AE78"/>
          <cell r="AF78"/>
          <cell r="AG78">
            <v>24.231444883618799</v>
          </cell>
          <cell r="AH78"/>
          <cell r="AI78"/>
          <cell r="AJ78"/>
          <cell r="AK78"/>
          <cell r="AL78"/>
          <cell r="AM78"/>
          <cell r="AN78"/>
          <cell r="AO78"/>
          <cell r="AP78"/>
          <cell r="AQ78"/>
          <cell r="AR78"/>
          <cell r="AS78"/>
        </row>
        <row r="79">
          <cell r="B79" t="str">
            <v>EQ24</v>
          </cell>
          <cell r="C79" t="str">
            <v>Quantidade</v>
          </cell>
          <cell r="G79">
            <v>1</v>
          </cell>
          <cell r="H79">
            <v>1</v>
          </cell>
          <cell r="K79">
            <v>54.768987294250593</v>
          </cell>
          <cell r="L79">
            <v>0.08</v>
          </cell>
          <cell r="M79">
            <v>4.3815189835400474</v>
          </cell>
          <cell r="N79">
            <v>59.15050627779064</v>
          </cell>
          <cell r="R79">
            <v>1</v>
          </cell>
          <cell r="AD79">
            <v>6.7662878787878791</v>
          </cell>
          <cell r="AT79">
            <v>0</v>
          </cell>
          <cell r="AV79">
            <v>65.916794156578518</v>
          </cell>
        </row>
        <row r="80">
          <cell r="C80" t="str">
            <v>Custo Total (R$/Hora)</v>
          </cell>
          <cell r="D80"/>
          <cell r="E80"/>
          <cell r="F80"/>
          <cell r="G80">
            <v>35.604079263915573</v>
          </cell>
          <cell r="H80">
            <v>19.164908030335017</v>
          </cell>
          <cell r="I80"/>
          <cell r="J80"/>
          <cell r="O80"/>
          <cell r="P80"/>
          <cell r="Q80"/>
          <cell r="R80">
            <v>6.7662878787878791</v>
          </cell>
          <cell r="S80"/>
          <cell r="T80"/>
          <cell r="U80"/>
          <cell r="V80"/>
          <cell r="W80"/>
          <cell r="X80"/>
          <cell r="Y80"/>
          <cell r="AB80"/>
          <cell r="AC80"/>
          <cell r="AE80"/>
          <cell r="AF80"/>
          <cell r="AG80"/>
          <cell r="AH80"/>
          <cell r="AI80"/>
          <cell r="AJ80"/>
          <cell r="AK80"/>
          <cell r="AL80"/>
          <cell r="AM80"/>
          <cell r="AN80"/>
          <cell r="AO80"/>
          <cell r="AP80"/>
          <cell r="AQ80"/>
          <cell r="AR80"/>
          <cell r="AS80"/>
        </row>
        <row r="81">
          <cell r="B81" t="str">
            <v>EQ24_T</v>
          </cell>
          <cell r="C81" t="str">
            <v>Quantidade</v>
          </cell>
          <cell r="G81">
            <v>1</v>
          </cell>
          <cell r="H81">
            <v>1</v>
          </cell>
          <cell r="K81">
            <v>68.461234117813234</v>
          </cell>
          <cell r="L81">
            <v>0.08</v>
          </cell>
          <cell r="M81">
            <v>5.4768987294250584</v>
          </cell>
          <cell r="N81">
            <v>73.938132847238293</v>
          </cell>
          <cell r="R81">
            <v>1</v>
          </cell>
          <cell r="AD81">
            <v>6.7662878787878791</v>
          </cell>
          <cell r="AT81">
            <v>0</v>
          </cell>
          <cell r="AV81">
            <v>80.704420726026171</v>
          </cell>
        </row>
        <row r="82">
          <cell r="C82" t="str">
            <v>Custo Total (R$/Hora)</v>
          </cell>
          <cell r="D82"/>
          <cell r="E82"/>
          <cell r="F82"/>
          <cell r="G82">
            <v>44.505099079894464</v>
          </cell>
          <cell r="H82">
            <v>23.95613503791877</v>
          </cell>
          <cell r="I82"/>
          <cell r="J82"/>
          <cell r="O82"/>
          <cell r="P82"/>
          <cell r="Q82"/>
          <cell r="R82">
            <v>6.7662878787878791</v>
          </cell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E82"/>
          <cell r="AF82"/>
          <cell r="AG82"/>
          <cell r="AH82"/>
          <cell r="AI82"/>
          <cell r="AJ82"/>
          <cell r="AK82"/>
          <cell r="AL82"/>
          <cell r="AM82"/>
          <cell r="AN82"/>
          <cell r="AO82"/>
          <cell r="AP82"/>
          <cell r="AQ82"/>
          <cell r="AR82"/>
          <cell r="AS82"/>
        </row>
        <row r="83">
          <cell r="B83" t="str">
            <v>EQ25</v>
          </cell>
          <cell r="C83" t="str">
            <v>Quantidade</v>
          </cell>
          <cell r="I83">
            <v>1</v>
          </cell>
          <cell r="J83">
            <v>1</v>
          </cell>
          <cell r="K83">
            <v>162.29119215228502</v>
          </cell>
          <cell r="L83">
            <v>0.15</v>
          </cell>
          <cell r="M83">
            <v>24.343678822842751</v>
          </cell>
          <cell r="N83">
            <v>186.63487097512777</v>
          </cell>
          <cell r="P83">
            <v>1</v>
          </cell>
          <cell r="Q83">
            <v>1</v>
          </cell>
          <cell r="T83">
            <v>1</v>
          </cell>
          <cell r="U83">
            <v>1</v>
          </cell>
          <cell r="AD83">
            <v>43.080631313131313</v>
          </cell>
          <cell r="AG83">
            <v>1</v>
          </cell>
          <cell r="AT83">
            <v>24.231444883618799</v>
          </cell>
          <cell r="AV83">
            <v>253.94694717187787</v>
          </cell>
        </row>
        <row r="84">
          <cell r="C84" t="str">
            <v>Custo Total (R$/Hora)</v>
          </cell>
          <cell r="D84"/>
          <cell r="E84"/>
          <cell r="F84"/>
          <cell r="G84"/>
          <cell r="H84"/>
          <cell r="I84">
            <v>63.933948941063235</v>
          </cell>
          <cell r="J84">
            <v>98.357243211221771</v>
          </cell>
          <cell r="O84"/>
          <cell r="P84">
            <v>4.5877525252525251</v>
          </cell>
          <cell r="Q84">
            <v>5.955303030303031</v>
          </cell>
          <cell r="R84"/>
          <cell r="S84"/>
          <cell r="T84">
            <v>21.484848484848484</v>
          </cell>
          <cell r="U84">
            <v>11.052727272727273</v>
          </cell>
          <cell r="V84"/>
          <cell r="W84"/>
          <cell r="X84"/>
          <cell r="Y84"/>
          <cell r="AB84"/>
          <cell r="AC84"/>
          <cell r="AE84"/>
          <cell r="AF84"/>
          <cell r="AG84">
            <v>24.231444883618799</v>
          </cell>
          <cell r="AH84"/>
          <cell r="AI84"/>
          <cell r="AJ84"/>
          <cell r="AK84"/>
          <cell r="AL84"/>
          <cell r="AM84"/>
          <cell r="AN84"/>
          <cell r="AO84"/>
          <cell r="AP84"/>
          <cell r="AQ84"/>
          <cell r="AR84"/>
          <cell r="AS84"/>
        </row>
        <row r="85">
          <cell r="B85" t="str">
            <v>EQ26</v>
          </cell>
          <cell r="C85" t="str">
            <v>Quantidade</v>
          </cell>
          <cell r="G85">
            <v>1</v>
          </cell>
          <cell r="H85">
            <v>1</v>
          </cell>
          <cell r="K85">
            <v>54.768987294250593</v>
          </cell>
          <cell r="L85">
            <v>0.08</v>
          </cell>
          <cell r="M85">
            <v>4.3815189835400474</v>
          </cell>
          <cell r="N85">
            <v>59.15050627779064</v>
          </cell>
          <cell r="Z85">
            <v>1</v>
          </cell>
          <cell r="AD85">
            <v>45.719191919191914</v>
          </cell>
          <cell r="AT85">
            <v>0</v>
          </cell>
          <cell r="AV85">
            <v>104.86969819698255</v>
          </cell>
        </row>
        <row r="86">
          <cell r="C86" t="str">
            <v>Custo Total (R$/Hora)</v>
          </cell>
          <cell r="D86"/>
          <cell r="E86"/>
          <cell r="F86"/>
          <cell r="G86">
            <v>35.604079263915573</v>
          </cell>
          <cell r="H86">
            <v>19.164908030335017</v>
          </cell>
          <cell r="I86"/>
          <cell r="J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>
            <v>45.719191919191914</v>
          </cell>
          <cell r="AB86"/>
          <cell r="AC86"/>
          <cell r="AE86"/>
          <cell r="AF86"/>
          <cell r="AG86"/>
          <cell r="AH86"/>
          <cell r="AI86"/>
          <cell r="AJ86"/>
          <cell r="AK86"/>
          <cell r="AL86"/>
          <cell r="AM86"/>
          <cell r="AN86"/>
          <cell r="AO86"/>
          <cell r="AP86"/>
          <cell r="AQ86"/>
          <cell r="AR86"/>
          <cell r="AS86"/>
        </row>
        <row r="87">
          <cell r="B87" t="str">
            <v>EQ26_T</v>
          </cell>
          <cell r="C87" t="str">
            <v>Quantidade</v>
          </cell>
          <cell r="G87">
            <v>1</v>
          </cell>
          <cell r="H87">
            <v>1</v>
          </cell>
          <cell r="K87">
            <v>68.461234117813234</v>
          </cell>
          <cell r="L87">
            <v>0.08</v>
          </cell>
          <cell r="M87">
            <v>5.4768987294250584</v>
          </cell>
          <cell r="N87">
            <v>73.938132847238293</v>
          </cell>
          <cell r="Z87">
            <v>1</v>
          </cell>
          <cell r="AD87">
            <v>45.719191919191914</v>
          </cell>
          <cell r="AT87">
            <v>0</v>
          </cell>
          <cell r="AV87">
            <v>119.65732476643021</v>
          </cell>
        </row>
        <row r="88">
          <cell r="C88" t="str">
            <v>Custo Total (R$/Hora)</v>
          </cell>
          <cell r="D88"/>
          <cell r="E88"/>
          <cell r="F88"/>
          <cell r="G88">
            <v>44.505099079894464</v>
          </cell>
          <cell r="H88">
            <v>23.95613503791877</v>
          </cell>
          <cell r="I88"/>
          <cell r="J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>
            <v>45.719191919191914</v>
          </cell>
          <cell r="AA88"/>
          <cell r="AB88"/>
          <cell r="AC88"/>
          <cell r="AE88"/>
          <cell r="AF88"/>
          <cell r="AG88"/>
          <cell r="AH88"/>
          <cell r="AI88"/>
          <cell r="AJ88"/>
          <cell r="AK88"/>
          <cell r="AL88"/>
          <cell r="AM88"/>
          <cell r="AN88"/>
          <cell r="AO88"/>
          <cell r="AP88"/>
          <cell r="AQ88"/>
          <cell r="AR88"/>
          <cell r="AS88"/>
        </row>
        <row r="89">
          <cell r="B89" t="str">
            <v>EQ27</v>
          </cell>
          <cell r="C89" t="str">
            <v>Quantidade</v>
          </cell>
          <cell r="G89">
            <v>2</v>
          </cell>
          <cell r="H89">
            <v>2</v>
          </cell>
          <cell r="K89">
            <v>109.53797458850119</v>
          </cell>
          <cell r="L89">
            <v>0.08</v>
          </cell>
          <cell r="M89">
            <v>8.7630379670800949</v>
          </cell>
          <cell r="N89">
            <v>118.30101255558128</v>
          </cell>
          <cell r="S89">
            <v>1</v>
          </cell>
          <cell r="AD89">
            <v>12.267676767676768</v>
          </cell>
          <cell r="AJ89">
            <v>1</v>
          </cell>
          <cell r="AN89">
            <v>1</v>
          </cell>
          <cell r="AT89">
            <v>28.774840799297323</v>
          </cell>
          <cell r="AV89">
            <v>159.34353012255536</v>
          </cell>
        </row>
        <row r="90">
          <cell r="C90" t="str">
            <v>Custo Total (R$/Hora)</v>
          </cell>
          <cell r="D90"/>
          <cell r="E90"/>
          <cell r="F90"/>
          <cell r="G90">
            <v>71.208158527831145</v>
          </cell>
          <cell r="H90">
            <v>38.329816060670034</v>
          </cell>
          <cell r="I90"/>
          <cell r="J90"/>
          <cell r="O90"/>
          <cell r="P90"/>
          <cell r="Q90"/>
          <cell r="R90"/>
          <cell r="S90">
            <v>12.267676767676768</v>
          </cell>
          <cell r="T90"/>
          <cell r="U90"/>
          <cell r="V90"/>
          <cell r="W90"/>
          <cell r="X90"/>
          <cell r="Y90"/>
          <cell r="AB90"/>
          <cell r="AC90"/>
          <cell r="AE90"/>
          <cell r="AF90"/>
          <cell r="AG90"/>
          <cell r="AH90"/>
          <cell r="AI90"/>
          <cell r="AJ90">
            <v>9.9954710144927539</v>
          </cell>
          <cell r="AK90"/>
          <cell r="AL90"/>
          <cell r="AM90"/>
          <cell r="AN90">
            <v>18.779369784804569</v>
          </cell>
          <cell r="AO90"/>
          <cell r="AP90"/>
          <cell r="AQ90"/>
          <cell r="AR90"/>
          <cell r="AS90"/>
        </row>
        <row r="91">
          <cell r="B91" t="str">
            <v>EQ27_T</v>
          </cell>
          <cell r="C91" t="str">
            <v>Quantidade</v>
          </cell>
          <cell r="G91">
            <v>2</v>
          </cell>
          <cell r="H91">
            <v>2</v>
          </cell>
          <cell r="K91">
            <v>136.92246823562647</v>
          </cell>
          <cell r="L91">
            <v>0.08</v>
          </cell>
          <cell r="M91">
            <v>10.953797458850117</v>
          </cell>
          <cell r="N91">
            <v>147.87626569447659</v>
          </cell>
          <cell r="S91">
            <v>1</v>
          </cell>
          <cell r="AD91">
            <v>12.267676767676768</v>
          </cell>
          <cell r="AJ91">
            <v>1</v>
          </cell>
          <cell r="AN91">
            <v>1</v>
          </cell>
          <cell r="AT91">
            <v>28.774840799297323</v>
          </cell>
          <cell r="AV91">
            <v>188.91878326145067</v>
          </cell>
        </row>
        <row r="92">
          <cell r="C92" t="str">
            <v>Custo Total (R$/Hora)</v>
          </cell>
          <cell r="D92"/>
          <cell r="E92"/>
          <cell r="F92"/>
          <cell r="G92">
            <v>89.010198159788928</v>
          </cell>
          <cell r="H92">
            <v>47.91227007583754</v>
          </cell>
          <cell r="I92"/>
          <cell r="J92"/>
          <cell r="O92"/>
          <cell r="P92"/>
          <cell r="Q92"/>
          <cell r="R92"/>
          <cell r="S92">
            <v>12.267676767676768</v>
          </cell>
          <cell r="T92"/>
          <cell r="U92"/>
          <cell r="V92"/>
          <cell r="W92"/>
          <cell r="X92"/>
          <cell r="Y92"/>
          <cell r="Z92"/>
          <cell r="AA92"/>
          <cell r="AB92"/>
          <cell r="AC92"/>
          <cell r="AE92"/>
          <cell r="AF92"/>
          <cell r="AG92"/>
          <cell r="AH92"/>
          <cell r="AI92"/>
          <cell r="AJ92">
            <v>9.9954710144927539</v>
          </cell>
          <cell r="AK92"/>
          <cell r="AL92"/>
          <cell r="AM92"/>
          <cell r="AN92">
            <v>18.779369784804569</v>
          </cell>
          <cell r="AO92"/>
          <cell r="AP92"/>
          <cell r="AQ92"/>
          <cell r="AR92"/>
          <cell r="AS92"/>
        </row>
        <row r="93">
          <cell r="B93" t="str">
            <v>EQ28</v>
          </cell>
          <cell r="C93" t="str">
            <v>Quantidade</v>
          </cell>
          <cell r="F93">
            <v>1</v>
          </cell>
          <cell r="H93">
            <v>1</v>
          </cell>
          <cell r="K93">
            <v>56.146290787126091</v>
          </cell>
          <cell r="L93">
            <v>0.08</v>
          </cell>
          <cell r="M93">
            <v>4.4917032629700877</v>
          </cell>
          <cell r="N93">
            <v>60.637994050096182</v>
          </cell>
          <cell r="P93">
            <v>1</v>
          </cell>
          <cell r="AD93">
            <v>4.5877525252525251</v>
          </cell>
          <cell r="AT93">
            <v>0</v>
          </cell>
          <cell r="AV93">
            <v>65.225746575348708</v>
          </cell>
        </row>
        <row r="94">
          <cell r="C94" t="str">
            <v>Custo Total (R$/Hora)</v>
          </cell>
          <cell r="D94"/>
          <cell r="E94"/>
          <cell r="F94">
            <v>36.981382756791078</v>
          </cell>
          <cell r="G94"/>
          <cell r="H94">
            <v>19.164908030335017</v>
          </cell>
          <cell r="I94"/>
          <cell r="J94"/>
          <cell r="O94"/>
          <cell r="P94">
            <v>4.5877525252525251</v>
          </cell>
          <cell r="Q94"/>
          <cell r="R94"/>
          <cell r="S94"/>
          <cell r="T94"/>
          <cell r="U94"/>
          <cell r="V94"/>
          <cell r="W94"/>
          <cell r="X94"/>
          <cell r="Y94"/>
          <cell r="AB94"/>
          <cell r="AC94"/>
          <cell r="AE94"/>
          <cell r="AF94"/>
          <cell r="AG94"/>
          <cell r="AH94"/>
          <cell r="AI94"/>
          <cell r="AJ94"/>
          <cell r="AK94"/>
          <cell r="AL94"/>
          <cell r="AM94"/>
          <cell r="AN94"/>
          <cell r="AO94"/>
          <cell r="AP94"/>
          <cell r="AQ94"/>
          <cell r="AR94"/>
          <cell r="AS94"/>
        </row>
        <row r="95">
          <cell r="B95" t="str">
            <v>EQ29</v>
          </cell>
          <cell r="C95" t="str">
            <v>Quantidade</v>
          </cell>
          <cell r="F95">
            <v>1</v>
          </cell>
          <cell r="G95">
            <v>1</v>
          </cell>
          <cell r="H95">
            <v>1</v>
          </cell>
          <cell r="K95">
            <v>91.750370051041656</v>
          </cell>
          <cell r="L95">
            <v>0.08</v>
          </cell>
          <cell r="M95">
            <v>7.340029604083333</v>
          </cell>
          <cell r="N95">
            <v>99.090399655124983</v>
          </cell>
          <cell r="P95">
            <v>1</v>
          </cell>
          <cell r="AD95">
            <v>4.5877525252525251</v>
          </cell>
          <cell r="AT95">
            <v>0</v>
          </cell>
          <cell r="AV95">
            <v>103.67815218037751</v>
          </cell>
        </row>
        <row r="96">
          <cell r="C96" t="str">
            <v>Custo Total (R$/Hora)</v>
          </cell>
          <cell r="D96"/>
          <cell r="E96"/>
          <cell r="F96">
            <v>36.981382756791078</v>
          </cell>
          <cell r="G96">
            <v>35.604079263915573</v>
          </cell>
          <cell r="H96">
            <v>19.164908030335017</v>
          </cell>
          <cell r="I96"/>
          <cell r="J96"/>
          <cell r="O96"/>
          <cell r="P96">
            <v>4.5877525252525251</v>
          </cell>
          <cell r="Q96"/>
          <cell r="R96"/>
          <cell r="S96"/>
          <cell r="T96"/>
          <cell r="U96"/>
          <cell r="V96"/>
          <cell r="W96"/>
          <cell r="X96"/>
          <cell r="Y96"/>
          <cell r="AB96"/>
          <cell r="AC96"/>
          <cell r="AE96"/>
          <cell r="AF96"/>
          <cell r="AG96"/>
          <cell r="AH96"/>
          <cell r="AI96"/>
          <cell r="AJ96"/>
          <cell r="AK96"/>
          <cell r="AL96"/>
          <cell r="AM96"/>
          <cell r="AN96"/>
          <cell r="AO96"/>
          <cell r="AP96"/>
          <cell r="AQ96"/>
          <cell r="AR96"/>
          <cell r="AS96"/>
        </row>
        <row r="97">
          <cell r="B97" t="str">
            <v>EQ30</v>
          </cell>
          <cell r="C97" t="str">
            <v>Quantidade</v>
          </cell>
          <cell r="G97">
            <v>1</v>
          </cell>
          <cell r="H97">
            <v>1</v>
          </cell>
          <cell r="K97">
            <v>54.768987294250593</v>
          </cell>
          <cell r="L97">
            <v>0.08</v>
          </cell>
          <cell r="M97">
            <v>4.3815189835400474</v>
          </cell>
          <cell r="N97">
            <v>59.15050627779064</v>
          </cell>
          <cell r="Y97">
            <v>1</v>
          </cell>
          <cell r="AD97">
            <v>52.119191919191913</v>
          </cell>
          <cell r="AT97">
            <v>0</v>
          </cell>
          <cell r="AV97">
            <v>111.26969819698255</v>
          </cell>
        </row>
        <row r="98">
          <cell r="C98" t="str">
            <v>Custo Total (R$/Hora)</v>
          </cell>
          <cell r="D98"/>
          <cell r="E98"/>
          <cell r="F98"/>
          <cell r="G98">
            <v>35.604079263915573</v>
          </cell>
          <cell r="H98">
            <v>19.164908030335017</v>
          </cell>
          <cell r="I98"/>
          <cell r="J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Y98">
            <v>52.119191919191913</v>
          </cell>
          <cell r="AB98"/>
          <cell r="AC98"/>
          <cell r="AE98"/>
          <cell r="AF98"/>
          <cell r="AG98"/>
          <cell r="AH98"/>
          <cell r="AI98"/>
          <cell r="AJ98"/>
          <cell r="AK98"/>
          <cell r="AL98"/>
          <cell r="AM98"/>
          <cell r="AN98"/>
          <cell r="AO98"/>
          <cell r="AP98"/>
          <cell r="AQ98"/>
          <cell r="AR98"/>
          <cell r="AS98"/>
        </row>
        <row r="99">
          <cell r="B99" t="str">
            <v>EQ31</v>
          </cell>
          <cell r="C99" t="str">
            <v>Quantidade</v>
          </cell>
          <cell r="G99">
            <v>1</v>
          </cell>
          <cell r="H99">
            <v>1</v>
          </cell>
          <cell r="K99">
            <v>54.768987294250593</v>
          </cell>
          <cell r="L99">
            <v>0.08</v>
          </cell>
          <cell r="M99">
            <v>4.3815189835400474</v>
          </cell>
          <cell r="N99">
            <v>59.15050627779064</v>
          </cell>
          <cell r="X99">
            <v>1</v>
          </cell>
          <cell r="AD99">
            <v>22.620833333333334</v>
          </cell>
          <cell r="AT99">
            <v>0</v>
          </cell>
          <cell r="AV99">
            <v>81.771339611123977</v>
          </cell>
        </row>
        <row r="100">
          <cell r="C100" t="str">
            <v>Custo Total (R$/Hora)</v>
          </cell>
          <cell r="D100"/>
          <cell r="E100"/>
          <cell r="F100"/>
          <cell r="G100">
            <v>35.604079263915573</v>
          </cell>
          <cell r="H100">
            <v>19.164908030335017</v>
          </cell>
          <cell r="I100"/>
          <cell r="J100"/>
          <cell r="O100"/>
          <cell r="P100"/>
          <cell r="Q100"/>
          <cell r="R100"/>
          <cell r="S100"/>
          <cell r="T100"/>
          <cell r="U100"/>
          <cell r="V100"/>
          <cell r="W100"/>
          <cell r="X100">
            <v>22.620833333333334</v>
          </cell>
          <cell r="Y100"/>
          <cell r="AB100"/>
          <cell r="AC100"/>
          <cell r="AE100"/>
          <cell r="AF100"/>
          <cell r="AG100"/>
          <cell r="AH100"/>
          <cell r="AI100"/>
          <cell r="AJ100"/>
          <cell r="AK100"/>
          <cell r="AL100"/>
          <cell r="AM100"/>
          <cell r="AN100"/>
          <cell r="AO100"/>
          <cell r="AP100"/>
          <cell r="AQ100"/>
          <cell r="AR100"/>
          <cell r="AS100"/>
        </row>
        <row r="101">
          <cell r="B101" t="str">
            <v>EQ32</v>
          </cell>
          <cell r="C101" t="str">
            <v>Quantidade</v>
          </cell>
          <cell r="K101">
            <v>0</v>
          </cell>
          <cell r="L101">
            <v>0.08</v>
          </cell>
          <cell r="M101">
            <v>0</v>
          </cell>
          <cell r="N101">
            <v>0</v>
          </cell>
          <cell r="AD101">
            <v>0</v>
          </cell>
          <cell r="AT101">
            <v>0</v>
          </cell>
          <cell r="AV101">
            <v>0</v>
          </cell>
        </row>
        <row r="102">
          <cell r="C102" t="str">
            <v>Custo Total (R$/Hora)</v>
          </cell>
          <cell r="D102"/>
          <cell r="E102"/>
          <cell r="F102"/>
          <cell r="G102"/>
          <cell r="H102"/>
          <cell r="I102"/>
          <cell r="J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AB102"/>
          <cell r="AC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</row>
        <row r="105">
          <cell r="B105" t="str">
            <v>EQUIPES COM TURNO</v>
          </cell>
          <cell r="C105" t="str">
            <v>Custo Unitário 6h (R$/Hora)</v>
          </cell>
          <cell r="D105">
            <v>52.209446092530392</v>
          </cell>
          <cell r="E105">
            <v>52.209446092530392</v>
          </cell>
          <cell r="F105">
            <v>46.226728445988854</v>
          </cell>
          <cell r="G105">
            <v>44.505099079894464</v>
          </cell>
          <cell r="H105">
            <v>23.95613503791877</v>
          </cell>
          <cell r="I105">
            <v>79.917436176329048</v>
          </cell>
          <cell r="J105">
            <v>122.94655401402721</v>
          </cell>
          <cell r="K105" t="str">
            <v>Mão de Obra</v>
          </cell>
          <cell r="L105" t="str">
            <v>% EPI + EPC</v>
          </cell>
          <cell r="M105" t="str">
            <v>Custo EPI + EPC</v>
          </cell>
          <cell r="N105" t="str">
            <v>Mão de Obra Total</v>
          </cell>
          <cell r="O105">
            <v>4.4077525252525254</v>
          </cell>
          <cell r="P105">
            <v>4.5877525252525251</v>
          </cell>
          <cell r="Q105">
            <v>5.955303030303031</v>
          </cell>
          <cell r="R105">
            <v>6.7662878787878791</v>
          </cell>
          <cell r="S105">
            <v>12.267676767676768</v>
          </cell>
          <cell r="T105">
            <v>21.484848484848484</v>
          </cell>
          <cell r="U105">
            <v>11.052727272727273</v>
          </cell>
          <cell r="V105">
            <v>2.2656969696969695</v>
          </cell>
          <cell r="W105">
            <v>1.0097676767676769</v>
          </cell>
          <cell r="X105">
            <v>22.620833333333334</v>
          </cell>
          <cell r="Y105">
            <v>52.119191919191913</v>
          </cell>
          <cell r="Z105">
            <v>45.719191919191914</v>
          </cell>
          <cell r="AA105">
            <v>0</v>
          </cell>
          <cell r="AB105">
            <v>0</v>
          </cell>
          <cell r="AC105">
            <v>0</v>
          </cell>
          <cell r="AD105" t="str">
            <v>Veículo</v>
          </cell>
          <cell r="AE105">
            <v>0.51491820377689945</v>
          </cell>
          <cell r="AF105">
            <v>2.6654589371980677</v>
          </cell>
          <cell r="AG105">
            <v>24.231444883618799</v>
          </cell>
          <cell r="AH105">
            <v>28.774840799297323</v>
          </cell>
          <cell r="AI105">
            <v>51.491820377689947</v>
          </cell>
          <cell r="AJ105">
            <v>9.9954710144927539</v>
          </cell>
          <cell r="AK105">
            <v>19.990942028985508</v>
          </cell>
          <cell r="AL105">
            <v>3.6347167325428191E-2</v>
          </cell>
          <cell r="AM105">
            <v>0</v>
          </cell>
          <cell r="AN105">
            <v>18.779369784804569</v>
          </cell>
          <cell r="AO105">
            <v>6.0578612209046998</v>
          </cell>
          <cell r="AP105">
            <v>18.173583662714098</v>
          </cell>
          <cell r="AQ105">
            <v>11.509936319718928</v>
          </cell>
          <cell r="AR105">
            <v>3.0289306104523499</v>
          </cell>
          <cell r="AS105">
            <v>0</v>
          </cell>
          <cell r="AT105" t="str">
            <v>Máquinas</v>
          </cell>
          <cell r="AV105" t="str">
            <v>EQUIPE</v>
          </cell>
        </row>
      </sheetData>
      <sheetData sheetId="4">
        <row r="13">
          <cell r="C13" t="str">
            <v>Veículo Leve Administrativo</v>
          </cell>
          <cell r="D13">
            <v>25000</v>
          </cell>
          <cell r="E13">
            <v>0</v>
          </cell>
          <cell r="F13">
            <v>0</v>
          </cell>
          <cell r="G13">
            <v>4</v>
          </cell>
          <cell r="H13">
            <v>5</v>
          </cell>
          <cell r="I13">
            <v>22000</v>
          </cell>
          <cell r="J13">
            <v>15</v>
          </cell>
          <cell r="K13" t="str">
            <v>Gasolina</v>
          </cell>
          <cell r="L13">
            <v>2.7</v>
          </cell>
          <cell r="M13">
            <v>0.05</v>
          </cell>
          <cell r="N13">
            <v>0.06</v>
          </cell>
          <cell r="O13">
            <v>3000</v>
          </cell>
          <cell r="Q13">
            <v>3960.0000000000005</v>
          </cell>
          <cell r="R13">
            <v>1250</v>
          </cell>
          <cell r="S13">
            <v>1500</v>
          </cell>
          <cell r="T13">
            <v>6513.257575757576</v>
          </cell>
          <cell r="U13">
            <v>13223.257575757576</v>
          </cell>
          <cell r="V13">
            <v>1101.9381313131314</v>
          </cell>
          <cell r="W13">
            <v>4.4077525252525254</v>
          </cell>
        </row>
        <row r="14">
          <cell r="C14" t="str">
            <v>Veículo Leve Operacional</v>
          </cell>
          <cell r="D14">
            <v>25000</v>
          </cell>
          <cell r="E14">
            <v>0</v>
          </cell>
          <cell r="F14">
            <v>0</v>
          </cell>
          <cell r="G14">
            <v>4</v>
          </cell>
          <cell r="H14">
            <v>5</v>
          </cell>
          <cell r="I14">
            <v>25000</v>
          </cell>
          <cell r="J14">
            <v>15</v>
          </cell>
          <cell r="K14" t="str">
            <v>Gasolina</v>
          </cell>
          <cell r="L14">
            <v>2.7</v>
          </cell>
          <cell r="M14">
            <v>0.05</v>
          </cell>
          <cell r="N14">
            <v>0.06</v>
          </cell>
          <cell r="O14">
            <v>3000</v>
          </cell>
          <cell r="Q14">
            <v>4500.0000000000009</v>
          </cell>
          <cell r="R14">
            <v>1250</v>
          </cell>
          <cell r="S14">
            <v>1500</v>
          </cell>
          <cell r="T14">
            <v>6513.257575757576</v>
          </cell>
          <cell r="U14">
            <v>13763.257575757576</v>
          </cell>
          <cell r="V14">
            <v>1146.9381313131314</v>
          </cell>
          <cell r="W14">
            <v>4.5877525252525251</v>
          </cell>
        </row>
        <row r="15">
          <cell r="C15" t="str">
            <v>Veículo Leve tipo Pick-Up</v>
          </cell>
          <cell r="D15">
            <v>30000</v>
          </cell>
          <cell r="E15">
            <v>0</v>
          </cell>
          <cell r="F15">
            <v>0</v>
          </cell>
          <cell r="G15">
            <v>2</v>
          </cell>
          <cell r="H15">
            <v>5</v>
          </cell>
          <cell r="I15">
            <v>25000</v>
          </cell>
          <cell r="J15">
            <v>10</v>
          </cell>
          <cell r="K15" t="str">
            <v>Gasolina</v>
          </cell>
          <cell r="L15">
            <v>2.7</v>
          </cell>
          <cell r="M15">
            <v>0.05</v>
          </cell>
          <cell r="N15">
            <v>0.06</v>
          </cell>
          <cell r="O15">
            <v>3000</v>
          </cell>
          <cell r="Q15">
            <v>6750</v>
          </cell>
          <cell r="R15">
            <v>1500</v>
          </cell>
          <cell r="S15">
            <v>1800</v>
          </cell>
          <cell r="T15">
            <v>7815.909090909091</v>
          </cell>
          <cell r="U15">
            <v>17865.909090909092</v>
          </cell>
          <cell r="V15">
            <v>1488.8257575757577</v>
          </cell>
          <cell r="W15">
            <v>5.955303030303031</v>
          </cell>
        </row>
        <row r="16">
          <cell r="C16" t="str">
            <v>Veículo Médio tipo Pick-Up</v>
          </cell>
          <cell r="D16">
            <v>45000</v>
          </cell>
          <cell r="E16">
            <v>0</v>
          </cell>
          <cell r="F16">
            <v>0</v>
          </cell>
          <cell r="G16">
            <v>2</v>
          </cell>
          <cell r="H16">
            <v>8</v>
          </cell>
          <cell r="I16">
            <v>20000</v>
          </cell>
          <cell r="J16">
            <v>8</v>
          </cell>
          <cell r="K16" t="str">
            <v>Diesel</v>
          </cell>
          <cell r="L16">
            <v>1.9</v>
          </cell>
          <cell r="M16">
            <v>0.1</v>
          </cell>
          <cell r="N16">
            <v>0.06</v>
          </cell>
          <cell r="O16">
            <v>3000</v>
          </cell>
          <cell r="Q16">
            <v>4750</v>
          </cell>
          <cell r="R16">
            <v>4500</v>
          </cell>
          <cell r="S16">
            <v>2700</v>
          </cell>
          <cell r="T16">
            <v>8348.863636363636</v>
          </cell>
          <cell r="U16">
            <v>20298.863636363636</v>
          </cell>
          <cell r="V16">
            <v>1691.5719696969697</v>
          </cell>
          <cell r="W16">
            <v>6.7662878787878791</v>
          </cell>
        </row>
        <row r="17">
          <cell r="C17" t="str">
            <v>Caminhão Leve</v>
          </cell>
          <cell r="D17">
            <v>100000</v>
          </cell>
          <cell r="E17">
            <v>0</v>
          </cell>
          <cell r="F17">
            <v>0</v>
          </cell>
          <cell r="G17">
            <v>3</v>
          </cell>
          <cell r="H17">
            <v>10</v>
          </cell>
          <cell r="I17">
            <v>15000</v>
          </cell>
          <cell r="J17">
            <v>6</v>
          </cell>
          <cell r="K17" t="str">
            <v>Diesel</v>
          </cell>
          <cell r="L17">
            <v>1.9</v>
          </cell>
          <cell r="M17">
            <v>0.1</v>
          </cell>
          <cell r="N17">
            <v>0.06</v>
          </cell>
          <cell r="O17">
            <v>3000</v>
          </cell>
          <cell r="Q17">
            <v>4750</v>
          </cell>
          <cell r="R17">
            <v>10000</v>
          </cell>
          <cell r="S17">
            <v>6000</v>
          </cell>
          <cell r="T17">
            <v>16053.030303030304</v>
          </cell>
          <cell r="U17">
            <v>36803.030303030304</v>
          </cell>
          <cell r="V17">
            <v>3066.9191919191921</v>
          </cell>
          <cell r="W17">
            <v>12.267676767676768</v>
          </cell>
        </row>
        <row r="18">
          <cell r="C18" t="str">
            <v>Caminhão Pesado</v>
          </cell>
          <cell r="D18">
            <v>150000</v>
          </cell>
          <cell r="E18">
            <v>0</v>
          </cell>
          <cell r="F18">
            <v>0</v>
          </cell>
          <cell r="G18">
            <v>3</v>
          </cell>
          <cell r="H18">
            <v>15</v>
          </cell>
          <cell r="I18">
            <v>45000</v>
          </cell>
          <cell r="J18">
            <v>4</v>
          </cell>
          <cell r="K18" t="str">
            <v>Diesel</v>
          </cell>
          <cell r="L18">
            <v>1.9</v>
          </cell>
          <cell r="M18">
            <v>0.1</v>
          </cell>
          <cell r="N18">
            <v>0.06</v>
          </cell>
          <cell r="O18">
            <v>3000</v>
          </cell>
          <cell r="Q18">
            <v>21375</v>
          </cell>
          <cell r="R18">
            <v>15000</v>
          </cell>
          <cell r="S18">
            <v>9000</v>
          </cell>
          <cell r="T18">
            <v>19079.545454545456</v>
          </cell>
          <cell r="U18">
            <v>64454.545454545456</v>
          </cell>
          <cell r="V18">
            <v>5371.212121212121</v>
          </cell>
          <cell r="W18">
            <v>21.484848484848484</v>
          </cell>
        </row>
        <row r="19">
          <cell r="C19" t="str">
            <v>Utilitário - Van</v>
          </cell>
          <cell r="D19">
            <v>45000</v>
          </cell>
          <cell r="E19">
            <v>0</v>
          </cell>
          <cell r="F19">
            <v>0</v>
          </cell>
          <cell r="G19">
            <v>10</v>
          </cell>
          <cell r="H19">
            <v>5</v>
          </cell>
          <cell r="I19">
            <v>15000</v>
          </cell>
          <cell r="J19">
            <v>10</v>
          </cell>
          <cell r="K19" t="str">
            <v>Gasolina</v>
          </cell>
          <cell r="L19">
            <v>2.7</v>
          </cell>
          <cell r="M19">
            <v>0.05</v>
          </cell>
          <cell r="N19">
            <v>0.06</v>
          </cell>
          <cell r="O19">
            <v>1875</v>
          </cell>
          <cell r="Q19">
            <v>4050.0000000000005</v>
          </cell>
          <cell r="R19">
            <v>2250</v>
          </cell>
          <cell r="S19">
            <v>2700</v>
          </cell>
          <cell r="T19">
            <v>11723.863636363636</v>
          </cell>
          <cell r="U19">
            <v>20723.863636363636</v>
          </cell>
          <cell r="V19">
            <v>1726.9886363636363</v>
          </cell>
          <cell r="W19">
            <v>11.052727272727273</v>
          </cell>
        </row>
        <row r="20">
          <cell r="C20" t="str">
            <v>Motocicleta</v>
          </cell>
          <cell r="D20">
            <v>6000</v>
          </cell>
          <cell r="E20">
            <v>0</v>
          </cell>
          <cell r="F20">
            <v>0</v>
          </cell>
          <cell r="G20">
            <v>1</v>
          </cell>
          <cell r="H20">
            <v>5</v>
          </cell>
          <cell r="I20">
            <v>30000</v>
          </cell>
          <cell r="J20">
            <v>40</v>
          </cell>
          <cell r="K20" t="str">
            <v>Gasolina</v>
          </cell>
          <cell r="L20">
            <v>2.7</v>
          </cell>
          <cell r="M20">
            <v>0.05</v>
          </cell>
          <cell r="N20">
            <v>0.06</v>
          </cell>
          <cell r="O20">
            <v>1875</v>
          </cell>
          <cell r="Q20">
            <v>2025.0000000000002</v>
          </cell>
          <cell r="R20">
            <v>300</v>
          </cell>
          <cell r="S20">
            <v>360</v>
          </cell>
          <cell r="T20">
            <v>1563.1818181818182</v>
          </cell>
          <cell r="U20">
            <v>4248.181818181818</v>
          </cell>
          <cell r="V20">
            <v>354.0151515151515</v>
          </cell>
          <cell r="W20">
            <v>2.2656969696969695</v>
          </cell>
        </row>
        <row r="21">
          <cell r="C21" t="str">
            <v>Lancha</v>
          </cell>
          <cell r="D21">
            <v>10000</v>
          </cell>
          <cell r="E21">
            <v>0</v>
          </cell>
          <cell r="F21">
            <v>0</v>
          </cell>
          <cell r="G21">
            <v>4</v>
          </cell>
          <cell r="H21">
            <v>10</v>
          </cell>
          <cell r="I21">
            <v>1200</v>
          </cell>
          <cell r="J21">
            <v>10</v>
          </cell>
          <cell r="K21" t="str">
            <v>Gasolina</v>
          </cell>
          <cell r="L21">
            <v>2.7</v>
          </cell>
          <cell r="M21">
            <v>0.05</v>
          </cell>
          <cell r="N21">
            <v>0.06</v>
          </cell>
          <cell r="O21">
            <v>3000</v>
          </cell>
          <cell r="Q21">
            <v>324</v>
          </cell>
          <cell r="R21">
            <v>500</v>
          </cell>
          <cell r="S21">
            <v>600</v>
          </cell>
          <cell r="T21">
            <v>1605.3030303030305</v>
          </cell>
          <cell r="U21">
            <v>3029.3030303030305</v>
          </cell>
          <cell r="V21">
            <v>252.4419191919192</v>
          </cell>
          <cell r="W21">
            <v>1.0097676767676769</v>
          </cell>
        </row>
        <row r="22">
          <cell r="C22" t="str">
            <v>Caminhão Basculante</v>
          </cell>
          <cell r="D22">
            <v>150000</v>
          </cell>
          <cell r="E22">
            <v>15000</v>
          </cell>
          <cell r="F22">
            <v>0</v>
          </cell>
          <cell r="G22">
            <v>3</v>
          </cell>
          <cell r="H22">
            <v>15</v>
          </cell>
          <cell r="I22">
            <v>45000</v>
          </cell>
          <cell r="J22">
            <v>4</v>
          </cell>
          <cell r="K22" t="str">
            <v>Diesel</v>
          </cell>
          <cell r="L22">
            <v>1.9</v>
          </cell>
          <cell r="M22">
            <v>0.1</v>
          </cell>
          <cell r="N22">
            <v>0.06</v>
          </cell>
          <cell r="O22">
            <v>3000</v>
          </cell>
          <cell r="Q22">
            <v>21375</v>
          </cell>
          <cell r="R22">
            <v>16500</v>
          </cell>
          <cell r="S22">
            <v>9000</v>
          </cell>
          <cell r="T22">
            <v>20987.5</v>
          </cell>
          <cell r="U22">
            <v>67862.5</v>
          </cell>
          <cell r="V22">
            <v>5655.208333333333</v>
          </cell>
          <cell r="W22">
            <v>22.620833333333334</v>
          </cell>
        </row>
        <row r="23">
          <cell r="C23" t="str">
            <v>Caminhão Munck</v>
          </cell>
          <cell r="D23">
            <v>470000</v>
          </cell>
          <cell r="E23">
            <v>0</v>
          </cell>
          <cell r="F23">
            <v>0</v>
          </cell>
          <cell r="G23">
            <v>3</v>
          </cell>
          <cell r="H23">
            <v>15</v>
          </cell>
          <cell r="I23">
            <v>45000</v>
          </cell>
          <cell r="J23">
            <v>4</v>
          </cell>
          <cell r="K23" t="str">
            <v>Diesel</v>
          </cell>
          <cell r="L23">
            <v>1.9</v>
          </cell>
          <cell r="M23">
            <v>0.1</v>
          </cell>
          <cell r="N23">
            <v>0.06</v>
          </cell>
          <cell r="O23">
            <v>3000</v>
          </cell>
          <cell r="Q23">
            <v>21375</v>
          </cell>
          <cell r="R23">
            <v>47000</v>
          </cell>
          <cell r="S23">
            <v>28200</v>
          </cell>
          <cell r="T23">
            <v>59782.57575757576</v>
          </cell>
          <cell r="U23">
            <v>156357.57575757575</v>
          </cell>
          <cell r="V23">
            <v>13029.797979797979</v>
          </cell>
          <cell r="W23">
            <v>52.119191919191913</v>
          </cell>
        </row>
        <row r="24">
          <cell r="C24" t="str">
            <v>Caminhão Pipa</v>
          </cell>
          <cell r="D24">
            <v>150000</v>
          </cell>
          <cell r="E24">
            <v>320000</v>
          </cell>
          <cell r="F24">
            <v>0</v>
          </cell>
          <cell r="G24">
            <v>3</v>
          </cell>
          <cell r="H24">
            <v>15</v>
          </cell>
          <cell r="I24">
            <v>45000</v>
          </cell>
          <cell r="J24">
            <v>4</v>
          </cell>
          <cell r="K24" t="str">
            <v>Diesel</v>
          </cell>
          <cell r="L24">
            <v>1.9</v>
          </cell>
          <cell r="M24">
            <v>0.1</v>
          </cell>
          <cell r="N24">
            <v>0.06</v>
          </cell>
          <cell r="O24">
            <v>3000</v>
          </cell>
          <cell r="Q24">
            <v>21375</v>
          </cell>
          <cell r="R24">
            <v>47000</v>
          </cell>
          <cell r="S24">
            <v>9000</v>
          </cell>
          <cell r="T24">
            <v>59782.57575757576</v>
          </cell>
          <cell r="U24">
            <v>137157.57575757575</v>
          </cell>
          <cell r="V24">
            <v>11429.797979797979</v>
          </cell>
          <cell r="W24">
            <v>45.719191919191914</v>
          </cell>
        </row>
        <row r="25">
          <cell r="E25">
            <v>0</v>
          </cell>
          <cell r="F25">
            <v>0</v>
          </cell>
          <cell r="L25">
            <v>0</v>
          </cell>
          <cell r="O25">
            <v>3000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E26">
            <v>0</v>
          </cell>
          <cell r="F26">
            <v>0</v>
          </cell>
          <cell r="L26">
            <v>0</v>
          </cell>
          <cell r="O26">
            <v>3000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E27">
            <v>0</v>
          </cell>
          <cell r="F27">
            <v>0</v>
          </cell>
          <cell r="L27">
            <v>0</v>
          </cell>
          <cell r="O27">
            <v>3000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33">
          <cell r="C33" t="str">
            <v>Compressor</v>
          </cell>
          <cell r="D33">
            <v>8500</v>
          </cell>
          <cell r="E33">
            <v>0</v>
          </cell>
          <cell r="F33">
            <v>0</v>
          </cell>
          <cell r="H33">
            <v>15</v>
          </cell>
          <cell r="L33">
            <v>0</v>
          </cell>
          <cell r="M33">
            <v>0.03</v>
          </cell>
          <cell r="N33">
            <v>0.01</v>
          </cell>
          <cell r="O33">
            <v>2760</v>
          </cell>
          <cell r="Q33">
            <v>0</v>
          </cell>
          <cell r="R33">
            <v>255</v>
          </cell>
          <cell r="S33">
            <v>85</v>
          </cell>
          <cell r="T33">
            <v>1081.1742424242425</v>
          </cell>
          <cell r="U33">
            <v>1421.1742424242425</v>
          </cell>
          <cell r="V33">
            <v>118.43118686868688</v>
          </cell>
          <cell r="W33">
            <v>0.51491820377689945</v>
          </cell>
        </row>
        <row r="34">
          <cell r="C34" t="str">
            <v>Empilhadeira</v>
          </cell>
          <cell r="D34">
            <v>44000</v>
          </cell>
          <cell r="E34">
            <v>0</v>
          </cell>
          <cell r="F34">
            <v>0</v>
          </cell>
          <cell r="H34">
            <v>15</v>
          </cell>
          <cell r="L34">
            <v>0</v>
          </cell>
          <cell r="M34">
            <v>0.03</v>
          </cell>
          <cell r="N34">
            <v>0.01</v>
          </cell>
          <cell r="O34">
            <v>2760</v>
          </cell>
          <cell r="Q34">
            <v>0</v>
          </cell>
          <cell r="R34">
            <v>1320</v>
          </cell>
          <cell r="S34">
            <v>440</v>
          </cell>
          <cell r="T34">
            <v>5596.666666666667</v>
          </cell>
          <cell r="U34">
            <v>7356.666666666667</v>
          </cell>
          <cell r="V34">
            <v>613.05555555555554</v>
          </cell>
          <cell r="W34">
            <v>2.6654589371980677</v>
          </cell>
        </row>
        <row r="35">
          <cell r="C35" t="str">
            <v>Equipamento de Jato - Desobstrutor</v>
          </cell>
          <cell r="D35">
            <v>400000</v>
          </cell>
          <cell r="E35">
            <v>0</v>
          </cell>
          <cell r="F35">
            <v>0</v>
          </cell>
          <cell r="H35">
            <v>15</v>
          </cell>
          <cell r="L35">
            <v>0</v>
          </cell>
          <cell r="M35">
            <v>0.03</v>
          </cell>
          <cell r="N35">
            <v>0.01</v>
          </cell>
          <cell r="O35">
            <v>2760</v>
          </cell>
          <cell r="Q35">
            <v>0</v>
          </cell>
          <cell r="R35">
            <v>12000</v>
          </cell>
          <cell r="S35">
            <v>4000</v>
          </cell>
          <cell r="T35">
            <v>50878.787878787887</v>
          </cell>
          <cell r="U35">
            <v>66878.787878787887</v>
          </cell>
          <cell r="V35">
            <v>5573.2323232323242</v>
          </cell>
          <cell r="W35">
            <v>24.231444883618799</v>
          </cell>
        </row>
        <row r="36">
          <cell r="C36" t="str">
            <v>Escavadeira</v>
          </cell>
          <cell r="D36">
            <v>475000</v>
          </cell>
          <cell r="E36">
            <v>0</v>
          </cell>
          <cell r="F36">
            <v>0</v>
          </cell>
          <cell r="H36">
            <v>15</v>
          </cell>
          <cell r="L36">
            <v>0</v>
          </cell>
          <cell r="M36">
            <v>0.03</v>
          </cell>
          <cell r="N36">
            <v>0.01</v>
          </cell>
          <cell r="O36">
            <v>2760</v>
          </cell>
          <cell r="Q36">
            <v>0</v>
          </cell>
          <cell r="R36">
            <v>14250</v>
          </cell>
          <cell r="S36">
            <v>4750</v>
          </cell>
          <cell r="T36">
            <v>60418.560606060608</v>
          </cell>
          <cell r="U36">
            <v>79418.560606060608</v>
          </cell>
          <cell r="V36">
            <v>6618.2133838383843</v>
          </cell>
          <cell r="W36">
            <v>28.774840799297323</v>
          </cell>
        </row>
        <row r="37">
          <cell r="C37" t="str">
            <v>Guindaste</v>
          </cell>
          <cell r="D37">
            <v>850000</v>
          </cell>
          <cell r="E37">
            <v>0</v>
          </cell>
          <cell r="F37">
            <v>0</v>
          </cell>
          <cell r="H37">
            <v>15</v>
          </cell>
          <cell r="L37">
            <v>0</v>
          </cell>
          <cell r="M37">
            <v>0.03</v>
          </cell>
          <cell r="N37">
            <v>0.01</v>
          </cell>
          <cell r="O37">
            <v>2760</v>
          </cell>
          <cell r="Q37">
            <v>0</v>
          </cell>
          <cell r="R37">
            <v>25500</v>
          </cell>
          <cell r="S37">
            <v>8500</v>
          </cell>
          <cell r="T37">
            <v>108117.42424242425</v>
          </cell>
          <cell r="U37">
            <v>142117.42424242425</v>
          </cell>
          <cell r="V37">
            <v>11843.118686868687</v>
          </cell>
          <cell r="W37">
            <v>51.491820377689947</v>
          </cell>
        </row>
        <row r="38">
          <cell r="C38" t="str">
            <v>Maquina de Cortar Asfalto</v>
          </cell>
          <cell r="D38">
            <v>165000</v>
          </cell>
          <cell r="E38">
            <v>0</v>
          </cell>
          <cell r="F38">
            <v>0</v>
          </cell>
          <cell r="H38">
            <v>15</v>
          </cell>
          <cell r="L38">
            <v>0</v>
          </cell>
          <cell r="M38">
            <v>0.03</v>
          </cell>
          <cell r="N38">
            <v>0.01</v>
          </cell>
          <cell r="O38">
            <v>2760</v>
          </cell>
          <cell r="Q38">
            <v>0</v>
          </cell>
          <cell r="R38">
            <v>4950</v>
          </cell>
          <cell r="S38">
            <v>1650</v>
          </cell>
          <cell r="T38">
            <v>20987.5</v>
          </cell>
          <cell r="U38">
            <v>27587.5</v>
          </cell>
          <cell r="V38">
            <v>2298.9583333333335</v>
          </cell>
          <cell r="W38">
            <v>9.9954710144927539</v>
          </cell>
        </row>
        <row r="39">
          <cell r="C39" t="str">
            <v>Motoniveladora</v>
          </cell>
          <cell r="D39">
            <v>330000</v>
          </cell>
          <cell r="E39">
            <v>0</v>
          </cell>
          <cell r="F39">
            <v>0</v>
          </cell>
          <cell r="H39">
            <v>15</v>
          </cell>
          <cell r="L39">
            <v>0</v>
          </cell>
          <cell r="M39">
            <v>0.03</v>
          </cell>
          <cell r="N39">
            <v>0.01</v>
          </cell>
          <cell r="O39">
            <v>2760</v>
          </cell>
          <cell r="Q39">
            <v>0</v>
          </cell>
          <cell r="R39">
            <v>9900</v>
          </cell>
          <cell r="S39">
            <v>3300</v>
          </cell>
          <cell r="T39">
            <v>41975</v>
          </cell>
          <cell r="U39">
            <v>55175</v>
          </cell>
          <cell r="V39">
            <v>4597.916666666667</v>
          </cell>
          <cell r="W39">
            <v>19.990942028985508</v>
          </cell>
        </row>
        <row r="40">
          <cell r="C40" t="str">
            <v>Motor Estacionario</v>
          </cell>
          <cell r="D40">
            <v>600</v>
          </cell>
          <cell r="E40">
            <v>0</v>
          </cell>
          <cell r="F40">
            <v>0</v>
          </cell>
          <cell r="H40">
            <v>15</v>
          </cell>
          <cell r="L40">
            <v>0</v>
          </cell>
          <cell r="M40">
            <v>0.03</v>
          </cell>
          <cell r="N40">
            <v>0.01</v>
          </cell>
          <cell r="O40">
            <v>2760</v>
          </cell>
          <cell r="Q40">
            <v>0</v>
          </cell>
          <cell r="R40">
            <v>18</v>
          </cell>
          <cell r="S40">
            <v>6</v>
          </cell>
          <cell r="T40">
            <v>76.318181818181813</v>
          </cell>
          <cell r="U40">
            <v>100.31818181818181</v>
          </cell>
          <cell r="V40">
            <v>8.3598484848484844</v>
          </cell>
          <cell r="W40">
            <v>3.6347167325428191E-2</v>
          </cell>
        </row>
        <row r="41">
          <cell r="C41" t="str">
            <v>Plataforma</v>
          </cell>
          <cell r="E41">
            <v>0</v>
          </cell>
          <cell r="F41">
            <v>0</v>
          </cell>
          <cell r="L41">
            <v>0</v>
          </cell>
          <cell r="M41">
            <v>0.03</v>
          </cell>
          <cell r="N41">
            <v>0.01</v>
          </cell>
          <cell r="O41">
            <v>2760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C42" t="str">
            <v>Retroescavadeira</v>
          </cell>
          <cell r="D42">
            <v>310000</v>
          </cell>
          <cell r="E42">
            <v>0</v>
          </cell>
          <cell r="F42">
            <v>0</v>
          </cell>
          <cell r="H42">
            <v>15</v>
          </cell>
          <cell r="L42">
            <v>0</v>
          </cell>
          <cell r="M42">
            <v>0.03</v>
          </cell>
          <cell r="N42">
            <v>0.01</v>
          </cell>
          <cell r="O42">
            <v>2760</v>
          </cell>
          <cell r="Q42">
            <v>0</v>
          </cell>
          <cell r="R42">
            <v>9300</v>
          </cell>
          <cell r="S42">
            <v>3100</v>
          </cell>
          <cell r="T42">
            <v>39431.060606060608</v>
          </cell>
          <cell r="U42">
            <v>51831.060606060608</v>
          </cell>
          <cell r="V42">
            <v>4319.2550505050503</v>
          </cell>
          <cell r="W42">
            <v>18.779369784804569</v>
          </cell>
        </row>
        <row r="43">
          <cell r="C43" t="str">
            <v>Trator</v>
          </cell>
          <cell r="D43">
            <v>100000</v>
          </cell>
          <cell r="E43">
            <v>0</v>
          </cell>
          <cell r="F43">
            <v>0</v>
          </cell>
          <cell r="H43">
            <v>15</v>
          </cell>
          <cell r="L43">
            <v>0</v>
          </cell>
          <cell r="M43">
            <v>0.03</v>
          </cell>
          <cell r="N43">
            <v>0.01</v>
          </cell>
          <cell r="O43">
            <v>2760</v>
          </cell>
          <cell r="Q43">
            <v>0</v>
          </cell>
          <cell r="R43">
            <v>3000</v>
          </cell>
          <cell r="S43">
            <v>1000</v>
          </cell>
          <cell r="T43">
            <v>12719.696969696972</v>
          </cell>
          <cell r="U43">
            <v>16719.696969696972</v>
          </cell>
          <cell r="V43">
            <v>1393.3080808080811</v>
          </cell>
          <cell r="W43">
            <v>6.0578612209046998</v>
          </cell>
        </row>
        <row r="44">
          <cell r="C44" t="str">
            <v>Trator Esteira</v>
          </cell>
          <cell r="D44">
            <v>300000</v>
          </cell>
          <cell r="E44">
            <v>0</v>
          </cell>
          <cell r="F44">
            <v>0</v>
          </cell>
          <cell r="H44">
            <v>15</v>
          </cell>
          <cell r="L44">
            <v>0</v>
          </cell>
          <cell r="M44">
            <v>0.03</v>
          </cell>
          <cell r="N44">
            <v>0.01</v>
          </cell>
          <cell r="O44">
            <v>2760</v>
          </cell>
          <cell r="Q44">
            <v>0</v>
          </cell>
          <cell r="R44">
            <v>9000</v>
          </cell>
          <cell r="S44">
            <v>3000</v>
          </cell>
          <cell r="T44">
            <v>38159.090909090912</v>
          </cell>
          <cell r="U44">
            <v>50159.090909090912</v>
          </cell>
          <cell r="V44">
            <v>4179.9242424242429</v>
          </cell>
          <cell r="W44">
            <v>18.173583662714098</v>
          </cell>
        </row>
        <row r="45">
          <cell r="C45" t="str">
            <v>Trator Roçadeira</v>
          </cell>
          <cell r="D45">
            <v>190000</v>
          </cell>
          <cell r="E45">
            <v>0</v>
          </cell>
          <cell r="F45">
            <v>0</v>
          </cell>
          <cell r="H45">
            <v>15</v>
          </cell>
          <cell r="L45">
            <v>0</v>
          </cell>
          <cell r="M45">
            <v>0.03</v>
          </cell>
          <cell r="N45">
            <v>0.01</v>
          </cell>
          <cell r="O45">
            <v>2760</v>
          </cell>
          <cell r="Q45">
            <v>0</v>
          </cell>
          <cell r="R45">
            <v>5700</v>
          </cell>
          <cell r="S45">
            <v>1900</v>
          </cell>
          <cell r="T45">
            <v>24167.424242424244</v>
          </cell>
          <cell r="U45">
            <v>31767.424242424244</v>
          </cell>
          <cell r="V45">
            <v>2647.2853535353538</v>
          </cell>
          <cell r="W45">
            <v>11.509936319718928</v>
          </cell>
        </row>
        <row r="46">
          <cell r="C46" t="str">
            <v>Caminhão Limpa Fossa</v>
          </cell>
          <cell r="D46">
            <v>50000</v>
          </cell>
          <cell r="E46">
            <v>0</v>
          </cell>
          <cell r="F46">
            <v>0</v>
          </cell>
          <cell r="H46">
            <v>15</v>
          </cell>
          <cell r="L46">
            <v>0</v>
          </cell>
          <cell r="M46">
            <v>0.03</v>
          </cell>
          <cell r="N46">
            <v>0.01</v>
          </cell>
          <cell r="O46">
            <v>2760</v>
          </cell>
          <cell r="Q46">
            <v>0</v>
          </cell>
          <cell r="R46">
            <v>1500</v>
          </cell>
          <cell r="S46">
            <v>500</v>
          </cell>
          <cell r="T46">
            <v>6359.8484848484859</v>
          </cell>
          <cell r="U46">
            <v>8359.8484848484859</v>
          </cell>
          <cell r="V46">
            <v>696.65404040404053</v>
          </cell>
          <cell r="W46">
            <v>3.0289306104523499</v>
          </cell>
        </row>
        <row r="47">
          <cell r="E47">
            <v>0</v>
          </cell>
          <cell r="F47">
            <v>0</v>
          </cell>
          <cell r="L47">
            <v>0</v>
          </cell>
          <cell r="M47">
            <v>0.03</v>
          </cell>
          <cell r="N47">
            <v>0.01</v>
          </cell>
          <cell r="O47">
            <v>2760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</sheetData>
      <sheetData sheetId="5">
        <row r="457">
          <cell r="D457">
            <v>10</v>
          </cell>
        </row>
        <row r="458">
          <cell r="D458">
            <v>0.95</v>
          </cell>
        </row>
      </sheetData>
      <sheetData sheetId="6">
        <row r="9">
          <cell r="D9">
            <v>16.821443846765277</v>
          </cell>
          <cell r="I9">
            <v>12.5</v>
          </cell>
        </row>
        <row r="10">
          <cell r="D10">
            <v>9.387105</v>
          </cell>
          <cell r="I10">
            <v>9.387105</v>
          </cell>
        </row>
        <row r="11">
          <cell r="D11">
            <v>9.387105</v>
          </cell>
        </row>
        <row r="12">
          <cell r="D12">
            <v>9.387105</v>
          </cell>
          <cell r="I12">
            <v>10</v>
          </cell>
        </row>
        <row r="13">
          <cell r="D13">
            <v>10</v>
          </cell>
          <cell r="I13">
            <v>10</v>
          </cell>
        </row>
        <row r="14">
          <cell r="D14">
            <v>5</v>
          </cell>
        </row>
        <row r="15">
          <cell r="D15">
            <v>2.4488099999999999</v>
          </cell>
          <cell r="I15">
            <v>10</v>
          </cell>
        </row>
        <row r="16">
          <cell r="D16">
            <v>6.4135499999999999</v>
          </cell>
          <cell r="I16">
            <v>10</v>
          </cell>
        </row>
        <row r="17">
          <cell r="D17">
            <v>147.25972741978148</v>
          </cell>
        </row>
        <row r="18">
          <cell r="D18">
            <v>68.109899858415858</v>
          </cell>
        </row>
        <row r="19">
          <cell r="D19">
            <v>33.765986229574423</v>
          </cell>
        </row>
        <row r="20">
          <cell r="D20">
            <v>0.05</v>
          </cell>
        </row>
        <row r="21">
          <cell r="D21">
            <v>50</v>
          </cell>
        </row>
        <row r="22">
          <cell r="D22">
            <v>100</v>
          </cell>
        </row>
        <row r="23">
          <cell r="D23">
            <v>6</v>
          </cell>
        </row>
        <row r="33">
          <cell r="E33">
            <v>8</v>
          </cell>
        </row>
        <row r="34">
          <cell r="E34">
            <v>8</v>
          </cell>
        </row>
        <row r="35">
          <cell r="E35">
            <v>5</v>
          </cell>
        </row>
        <row r="36">
          <cell r="E36">
            <v>5</v>
          </cell>
        </row>
        <row r="43">
          <cell r="D43">
            <v>1500</v>
          </cell>
        </row>
        <row r="44">
          <cell r="D44">
            <v>2500</v>
          </cell>
        </row>
      </sheetData>
      <sheetData sheetId="7">
        <row r="9">
          <cell r="C9" t="str">
            <v>Poli Aniônico (Agua)</v>
          </cell>
          <cell r="D9">
            <v>15.89</v>
          </cell>
        </row>
        <row r="10">
          <cell r="C10" t="str">
            <v>Carvão Ativado em Pó</v>
          </cell>
          <cell r="D10">
            <v>0</v>
          </cell>
        </row>
        <row r="11">
          <cell r="C11" t="str">
            <v>Permanganato de Potássio</v>
          </cell>
          <cell r="D11">
            <v>0</v>
          </cell>
        </row>
        <row r="12">
          <cell r="C12" t="str">
            <v>Cal Hidratada (Agua)</v>
          </cell>
          <cell r="D12">
            <v>0.30399999999999999</v>
          </cell>
        </row>
        <row r="13">
          <cell r="C13" t="str">
            <v>Cal Virgem (Agua)</v>
          </cell>
          <cell r="D13">
            <v>0.28100000000000003</v>
          </cell>
        </row>
        <row r="14">
          <cell r="C14" t="str">
            <v>Ácido Fluossilícico</v>
          </cell>
          <cell r="D14">
            <v>0.58099999999999996</v>
          </cell>
        </row>
        <row r="15">
          <cell r="C15" t="str">
            <v>Cloro Gasoso (ETA)</v>
          </cell>
          <cell r="D15">
            <v>3.93</v>
          </cell>
        </row>
        <row r="16">
          <cell r="C16" t="str">
            <v>Cloro Gasoso (UTS)</v>
          </cell>
          <cell r="D16">
            <v>4.5</v>
          </cell>
        </row>
        <row r="17">
          <cell r="C17" t="str">
            <v>Hipoclorito de Sódio</v>
          </cell>
          <cell r="D17">
            <v>1.77</v>
          </cell>
        </row>
        <row r="18">
          <cell r="C18" t="str">
            <v>Policloreto de Alumínio - PAC (Coagulante)</v>
          </cell>
          <cell r="D18">
            <v>1.399</v>
          </cell>
        </row>
        <row r="19">
          <cell r="C19" t="str">
            <v>Sulfato Al Liq. (Coagulante)</v>
          </cell>
          <cell r="D19">
            <v>0.51600000000000001</v>
          </cell>
        </row>
        <row r="20">
          <cell r="C20" t="str">
            <v>Carbonato de Sodio</v>
          </cell>
          <cell r="D20">
            <v>2.35</v>
          </cell>
        </row>
        <row r="21">
          <cell r="C21" t="str">
            <v>Fluorssilicato de Sódio</v>
          </cell>
          <cell r="D21">
            <v>2.4300000000000002</v>
          </cell>
        </row>
        <row r="22">
          <cell r="C22" t="str">
            <v>Tricloro</v>
          </cell>
          <cell r="D22">
            <v>12.6</v>
          </cell>
        </row>
        <row r="23">
          <cell r="C23" t="str">
            <v>Poli Prensa (Lodo)</v>
          </cell>
          <cell r="D23">
            <v>11.99</v>
          </cell>
        </row>
        <row r="24">
          <cell r="C24" t="str">
            <v>Poli Centrífuga (Lodo)</v>
          </cell>
          <cell r="D24">
            <v>11.74</v>
          </cell>
        </row>
        <row r="25">
          <cell r="C25" t="str">
            <v>Poli Aniônico (Esgoto)</v>
          </cell>
          <cell r="D25">
            <v>10.8</v>
          </cell>
        </row>
        <row r="26">
          <cell r="C26" t="str">
            <v>Sulfato Al (Coagulante)</v>
          </cell>
          <cell r="D26">
            <v>0.41</v>
          </cell>
        </row>
        <row r="27">
          <cell r="C27" t="str">
            <v>Cloreto Férrico (Coagulante)</v>
          </cell>
          <cell r="D27">
            <v>0.72</v>
          </cell>
        </row>
        <row r="28">
          <cell r="C28" t="str">
            <v>Cal (Esgoto)</v>
          </cell>
          <cell r="D28">
            <v>0.21</v>
          </cell>
        </row>
        <row r="29">
          <cell r="C29" t="str">
            <v>Clorocal</v>
          </cell>
          <cell r="D29">
            <v>2.95</v>
          </cell>
        </row>
        <row r="32">
          <cell r="D32">
            <v>15.1</v>
          </cell>
        </row>
        <row r="33">
          <cell r="D33">
            <v>0.2</v>
          </cell>
        </row>
        <row r="34">
          <cell r="D34">
            <v>15</v>
          </cell>
        </row>
        <row r="86">
          <cell r="J86">
            <v>0.49689394445730495</v>
          </cell>
        </row>
      </sheetData>
      <sheetData sheetId="8">
        <row r="8">
          <cell r="D8">
            <v>15.1</v>
          </cell>
        </row>
        <row r="9">
          <cell r="D9">
            <v>0.2</v>
          </cell>
        </row>
        <row r="10">
          <cell r="D10">
            <v>5</v>
          </cell>
        </row>
        <row r="176">
          <cell r="M176">
            <v>0.25023519583894582</v>
          </cell>
        </row>
      </sheetData>
      <sheetData sheetId="9"/>
      <sheetData sheetId="10">
        <row r="26">
          <cell r="J26">
            <v>496222</v>
          </cell>
          <cell r="L26">
            <v>6.1499999999999999E-2</v>
          </cell>
        </row>
        <row r="39">
          <cell r="J39">
            <v>402990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9">
          <cell r="D9">
            <v>3319.1813750684933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"/>
      <sheetName val="Recebidos"/>
      <sheetName val="Rec. 2010"/>
      <sheetName val="Rec. 2011"/>
      <sheetName val="Rec. 2013"/>
      <sheetName val="Desp. 2010"/>
      <sheetName val="Desp. 2011"/>
      <sheetName val="Desp. 2012"/>
      <sheetName val="Verificar_Desp. 2013"/>
      <sheetName val="Verificar_Desp 2012"/>
      <sheetName val="Verificar_Rec. 201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ão Relatótio"/>
      <sheetName val="Final"/>
      <sheetName val="Controle"/>
      <sheetName val="BETA"/>
      <sheetName val="Country Risk"/>
      <sheetName val="T-Bonds"/>
      <sheetName val="Long-Horizon ERP"/>
      <sheetName val="Mid-Cap Premia"/>
      <sheetName val="Low-Cap Premia"/>
      <sheetName val="Micro-Cap Premia"/>
      <sheetName val="US Inflation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terc"/>
      <sheetName val="Kterc (2)"/>
      <sheetName val="Final"/>
      <sheetName val="Controle"/>
      <sheetName val="BETA (2)"/>
      <sheetName val="BETA"/>
      <sheetName val="Country Risk"/>
      <sheetName val="T-Bonds"/>
      <sheetName val="Long-Horizon ERP"/>
      <sheetName val="Mid-Cap Premia"/>
      <sheetName val="Low-Cap Premia"/>
      <sheetName val="Micro-Cap Premia"/>
      <sheetName val="US Inflation"/>
      <sheetName val="Fat TI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>
        <row r="6">
          <cell r="E6">
            <v>5.0370069444444434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96A7E-CE37-4E84-9372-BE72AA2245FE}">
  <sheetPr>
    <tabColor theme="4" tint="-0.499984740745262"/>
  </sheetPr>
  <dimension ref="A1:T136"/>
  <sheetViews>
    <sheetView showGridLines="0" zoomScale="90" zoomScaleNormal="90" workbookViewId="0"/>
  </sheetViews>
  <sheetFormatPr defaultColWidth="0" defaultRowHeight="15" zeroHeight="1" x14ac:dyDescent="0.25"/>
  <cols>
    <col min="1" max="1" width="9.7109375" style="1" customWidth="1"/>
    <col min="2" max="2" width="33.140625" style="1" bestFit="1" customWidth="1"/>
    <col min="3" max="3" width="8.28515625" style="1" customWidth="1"/>
    <col min="4" max="8" width="16.140625" style="1" bestFit="1" customWidth="1"/>
    <col min="9" max="9" width="18.42578125" style="1" bestFit="1" customWidth="1"/>
    <col min="10" max="15" width="16.140625" style="1" bestFit="1" customWidth="1"/>
    <col min="16" max="16" width="20.140625" style="1" bestFit="1" customWidth="1"/>
    <col min="17" max="17" width="10.85546875" style="2" customWidth="1"/>
    <col min="18" max="18" width="15.28515625" style="2" bestFit="1" customWidth="1"/>
    <col min="19" max="19" width="12.140625" style="2" customWidth="1"/>
    <col min="20" max="20" width="8.7109375" style="2" customWidth="1"/>
    <col min="21" max="16384" width="8.85546875" style="2" hidden="1"/>
  </cols>
  <sheetData>
    <row r="1" spans="1:17" s="24" customFormat="1" ht="21.95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s="24" customFormat="1" ht="21.95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 s="24" customFormat="1" ht="21.95" customHeight="1" x14ac:dyDescent="0.25">
      <c r="A3" s="22" t="s">
        <v>2</v>
      </c>
      <c r="B3" s="23"/>
      <c r="C3" s="23"/>
      <c r="D3" s="23"/>
      <c r="E3" s="23"/>
      <c r="F3" s="25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7" s="24" customFormat="1" ht="20.100000000000001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x14ac:dyDescent="0.25"/>
    <row r="6" spans="1:17" ht="18" x14ac:dyDescent="0.25">
      <c r="B6" s="78" t="s">
        <v>3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  <row r="7" spans="1:17" x14ac:dyDescent="0.25">
      <c r="B7" s="76" t="s">
        <v>4</v>
      </c>
      <c r="C7" s="76" t="s">
        <v>5</v>
      </c>
      <c r="D7" s="3">
        <v>44562</v>
      </c>
      <c r="E7" s="3">
        <v>44593</v>
      </c>
      <c r="F7" s="3">
        <v>44621</v>
      </c>
      <c r="G7" s="3">
        <v>44652</v>
      </c>
      <c r="H7" s="3">
        <v>44682</v>
      </c>
      <c r="I7" s="3">
        <v>44713</v>
      </c>
      <c r="J7" s="3">
        <v>44743</v>
      </c>
      <c r="K7" s="3">
        <v>44774</v>
      </c>
      <c r="L7" s="3">
        <v>44805</v>
      </c>
      <c r="M7" s="3">
        <v>44835</v>
      </c>
      <c r="N7" s="3">
        <v>44866</v>
      </c>
      <c r="O7" s="3">
        <v>44896</v>
      </c>
      <c r="P7" s="4" t="s">
        <v>6</v>
      </c>
    </row>
    <row r="8" spans="1:17" x14ac:dyDescent="0.25">
      <c r="B8" s="73" t="s">
        <v>7</v>
      </c>
      <c r="C8" s="5" t="s">
        <v>8</v>
      </c>
      <c r="D8" s="6">
        <v>1591971</v>
      </c>
      <c r="E8" s="6">
        <v>1756351</v>
      </c>
      <c r="F8" s="6">
        <v>1523885</v>
      </c>
      <c r="G8" s="6">
        <v>1570503</v>
      </c>
      <c r="H8" s="6">
        <v>1531945</v>
      </c>
      <c r="I8" s="6">
        <v>1614895</v>
      </c>
      <c r="J8" s="6">
        <v>1552857</v>
      </c>
      <c r="K8" s="6">
        <v>1523558</v>
      </c>
      <c r="L8" s="6">
        <v>1495859</v>
      </c>
      <c r="M8" s="6">
        <v>1485381</v>
      </c>
      <c r="N8" s="6">
        <v>1563627</v>
      </c>
      <c r="O8" s="6">
        <v>1590740</v>
      </c>
      <c r="P8" s="7">
        <f>SUM(D8:O8)</f>
        <v>18801572</v>
      </c>
    </row>
    <row r="9" spans="1:17" x14ac:dyDescent="0.25">
      <c r="B9" s="73"/>
      <c r="C9" s="5" t="s">
        <v>9</v>
      </c>
      <c r="D9" s="6">
        <v>4019144</v>
      </c>
      <c r="E9" s="6">
        <v>3987587</v>
      </c>
      <c r="F9" s="6">
        <v>4033048</v>
      </c>
      <c r="G9" s="6">
        <v>4010105</v>
      </c>
      <c r="H9" s="6">
        <v>4012686</v>
      </c>
      <c r="I9" s="6">
        <v>3960555</v>
      </c>
      <c r="J9" s="6">
        <v>4025036</v>
      </c>
      <c r="K9" s="6">
        <v>4011584</v>
      </c>
      <c r="L9" s="6">
        <v>4010240</v>
      </c>
      <c r="M9" s="6">
        <v>4014822</v>
      </c>
      <c r="N9" s="6">
        <v>4029572</v>
      </c>
      <c r="O9" s="6">
        <v>4015940</v>
      </c>
      <c r="P9" s="7">
        <f t="shared" ref="P9:P13" si="0">SUM(D9:O9)</f>
        <v>48130319</v>
      </c>
    </row>
    <row r="10" spans="1:17" x14ac:dyDescent="0.25">
      <c r="B10" s="73"/>
      <c r="C10" s="5" t="s">
        <v>10</v>
      </c>
      <c r="D10" s="6">
        <v>2809315</v>
      </c>
      <c r="E10" s="6">
        <v>2469924</v>
      </c>
      <c r="F10" s="6">
        <v>2962216</v>
      </c>
      <c r="G10" s="6">
        <v>2920851</v>
      </c>
      <c r="H10" s="6">
        <v>2976399</v>
      </c>
      <c r="I10" s="6">
        <v>2781590</v>
      </c>
      <c r="J10" s="6">
        <v>2909152</v>
      </c>
      <c r="K10" s="6">
        <v>2955676</v>
      </c>
      <c r="L10" s="6">
        <v>3030365</v>
      </c>
      <c r="M10" s="6">
        <v>3108701</v>
      </c>
      <c r="N10" s="6">
        <v>2927913</v>
      </c>
      <c r="O10" s="6">
        <v>2860213</v>
      </c>
      <c r="P10" s="7">
        <f t="shared" si="0"/>
        <v>34712315</v>
      </c>
      <c r="Q10" s="8"/>
    </row>
    <row r="11" spans="1:17" x14ac:dyDescent="0.25">
      <c r="B11" s="73"/>
      <c r="C11" s="5" t="s">
        <v>11</v>
      </c>
      <c r="D11" s="6">
        <v>1303959</v>
      </c>
      <c r="E11" s="6">
        <v>1060386</v>
      </c>
      <c r="F11" s="6">
        <v>1420003</v>
      </c>
      <c r="G11" s="6">
        <v>1352786</v>
      </c>
      <c r="H11" s="6">
        <v>1470177</v>
      </c>
      <c r="I11" s="6">
        <v>1354700</v>
      </c>
      <c r="J11" s="6">
        <v>1433373</v>
      </c>
      <c r="K11" s="6">
        <v>1507907</v>
      </c>
      <c r="L11" s="6">
        <v>1573215</v>
      </c>
      <c r="M11" s="6">
        <v>1573890</v>
      </c>
      <c r="N11" s="6">
        <v>1383447</v>
      </c>
      <c r="O11" s="6">
        <v>1305799</v>
      </c>
      <c r="P11" s="7">
        <f t="shared" si="0"/>
        <v>16739642</v>
      </c>
    </row>
    <row r="12" spans="1:17" x14ac:dyDescent="0.25">
      <c r="B12" s="73"/>
      <c r="C12" s="5" t="s">
        <v>12</v>
      </c>
      <c r="D12" s="6">
        <v>485666</v>
      </c>
      <c r="E12" s="6">
        <v>377720</v>
      </c>
      <c r="F12" s="6">
        <v>538675</v>
      </c>
      <c r="G12" s="6">
        <v>543819</v>
      </c>
      <c r="H12" s="6">
        <v>588255</v>
      </c>
      <c r="I12" s="6">
        <v>585248</v>
      </c>
      <c r="J12" s="6">
        <v>619132</v>
      </c>
      <c r="K12" s="6">
        <v>665957</v>
      </c>
      <c r="L12" s="6">
        <v>710813</v>
      </c>
      <c r="M12" s="6">
        <v>638409</v>
      </c>
      <c r="N12" s="6">
        <v>508509</v>
      </c>
      <c r="O12" s="6">
        <v>477570</v>
      </c>
      <c r="P12" s="7">
        <f t="shared" si="0"/>
        <v>6739773</v>
      </c>
    </row>
    <row r="13" spans="1:17" x14ac:dyDescent="0.25">
      <c r="B13" s="73"/>
      <c r="C13" s="5" t="s">
        <v>13</v>
      </c>
      <c r="D13" s="6">
        <v>389063</v>
      </c>
      <c r="E13" s="6">
        <v>453831</v>
      </c>
      <c r="F13" s="6">
        <v>462530</v>
      </c>
      <c r="G13" s="6">
        <v>474850</v>
      </c>
      <c r="H13" s="6">
        <v>560140</v>
      </c>
      <c r="I13" s="6">
        <v>582151</v>
      </c>
      <c r="J13" s="6">
        <v>587522</v>
      </c>
      <c r="K13" s="6">
        <v>686118</v>
      </c>
      <c r="L13" s="6">
        <v>733391</v>
      </c>
      <c r="M13" s="6">
        <v>570194</v>
      </c>
      <c r="N13" s="6">
        <v>461604</v>
      </c>
      <c r="O13" s="6">
        <v>536037</v>
      </c>
      <c r="P13" s="7">
        <f t="shared" si="0"/>
        <v>6497431</v>
      </c>
    </row>
    <row r="14" spans="1:17" x14ac:dyDescent="0.25">
      <c r="B14" s="77" t="s">
        <v>14</v>
      </c>
      <c r="C14" s="77"/>
      <c r="D14" s="35">
        <f xml:space="preserve"> SUM(D8:D13)</f>
        <v>10599118</v>
      </c>
      <c r="E14" s="35">
        <f t="shared" ref="E14:O14" si="1" xml:space="preserve"> SUM(E8:E13)</f>
        <v>10105799</v>
      </c>
      <c r="F14" s="35">
        <f t="shared" si="1"/>
        <v>10940357</v>
      </c>
      <c r="G14" s="35">
        <f t="shared" si="1"/>
        <v>10872914</v>
      </c>
      <c r="H14" s="35">
        <f t="shared" si="1"/>
        <v>11139602</v>
      </c>
      <c r="I14" s="35">
        <f t="shared" si="1"/>
        <v>10879139</v>
      </c>
      <c r="J14" s="35">
        <f t="shared" si="1"/>
        <v>11127072</v>
      </c>
      <c r="K14" s="35">
        <f t="shared" si="1"/>
        <v>11350800</v>
      </c>
      <c r="L14" s="35">
        <f t="shared" si="1"/>
        <v>11553883</v>
      </c>
      <c r="M14" s="35">
        <f xml:space="preserve"> SUM(M8:M13)</f>
        <v>11391397</v>
      </c>
      <c r="N14" s="35">
        <f t="shared" si="1"/>
        <v>10874672</v>
      </c>
      <c r="O14" s="35">
        <f t="shared" si="1"/>
        <v>10786299</v>
      </c>
      <c r="P14" s="36">
        <f>SUM(D14:O14)</f>
        <v>131621052</v>
      </c>
    </row>
    <row r="15" spans="1:17" x14ac:dyDescent="0.25">
      <c r="B15" s="73" t="s">
        <v>15</v>
      </c>
      <c r="C15" s="5" t="s">
        <v>8</v>
      </c>
      <c r="D15" s="6">
        <v>36500</v>
      </c>
      <c r="E15" s="6">
        <v>40747</v>
      </c>
      <c r="F15" s="6">
        <v>40932</v>
      </c>
      <c r="G15" s="6">
        <v>44524</v>
      </c>
      <c r="H15" s="6">
        <v>43767</v>
      </c>
      <c r="I15" s="6">
        <v>47103</v>
      </c>
      <c r="J15" s="6">
        <v>46985</v>
      </c>
      <c r="K15" s="6">
        <v>44760</v>
      </c>
      <c r="L15" s="6">
        <v>46615</v>
      </c>
      <c r="M15" s="6">
        <v>46808</v>
      </c>
      <c r="N15" s="6">
        <v>52069</v>
      </c>
      <c r="O15" s="6">
        <v>57459</v>
      </c>
      <c r="P15" s="7">
        <f>SUM(D15:O15)</f>
        <v>548269</v>
      </c>
    </row>
    <row r="16" spans="1:17" x14ac:dyDescent="0.25">
      <c r="B16" s="73"/>
      <c r="C16" s="5" t="s">
        <v>9</v>
      </c>
      <c r="D16" s="6">
        <v>89227</v>
      </c>
      <c r="E16" s="6">
        <v>88718</v>
      </c>
      <c r="F16" s="6">
        <v>107967</v>
      </c>
      <c r="G16" s="6">
        <v>113526</v>
      </c>
      <c r="H16" s="6">
        <v>117913</v>
      </c>
      <c r="I16" s="6">
        <v>111440</v>
      </c>
      <c r="J16" s="6">
        <v>113967</v>
      </c>
      <c r="K16" s="6">
        <v>124474</v>
      </c>
      <c r="L16" s="6">
        <v>124048</v>
      </c>
      <c r="M16" s="6">
        <v>138508</v>
      </c>
      <c r="N16" s="6">
        <v>138011</v>
      </c>
      <c r="O16" s="6">
        <v>143273</v>
      </c>
      <c r="P16" s="7">
        <f t="shared" ref="P16:P19" si="2">SUM(D16:O16)</f>
        <v>1411072</v>
      </c>
    </row>
    <row r="17" spans="2:16" x14ac:dyDescent="0.25">
      <c r="B17" s="73"/>
      <c r="C17" s="5" t="s">
        <v>10</v>
      </c>
      <c r="D17" s="6">
        <v>71507</v>
      </c>
      <c r="E17" s="6">
        <v>64798</v>
      </c>
      <c r="F17" s="6">
        <v>94869</v>
      </c>
      <c r="G17" s="6">
        <v>90115</v>
      </c>
      <c r="H17" s="6">
        <v>89845</v>
      </c>
      <c r="I17" s="6">
        <v>88995</v>
      </c>
      <c r="J17" s="6">
        <v>93070</v>
      </c>
      <c r="K17" s="6">
        <v>100214</v>
      </c>
      <c r="L17" s="6">
        <v>104875</v>
      </c>
      <c r="M17" s="6">
        <v>115263</v>
      </c>
      <c r="N17" s="6">
        <v>109031</v>
      </c>
      <c r="O17" s="6">
        <v>112473</v>
      </c>
      <c r="P17" s="7">
        <f t="shared" si="2"/>
        <v>1135055</v>
      </c>
    </row>
    <row r="18" spans="2:16" x14ac:dyDescent="0.25">
      <c r="B18" s="73"/>
      <c r="C18" s="5" t="s">
        <v>11</v>
      </c>
      <c r="D18" s="6">
        <v>35548</v>
      </c>
      <c r="E18" s="6">
        <v>27571</v>
      </c>
      <c r="F18" s="6">
        <v>46286</v>
      </c>
      <c r="G18" s="6">
        <v>45507</v>
      </c>
      <c r="H18" s="6">
        <v>43986</v>
      </c>
      <c r="I18" s="6">
        <v>41189</v>
      </c>
      <c r="J18" s="6">
        <v>43729</v>
      </c>
      <c r="K18" s="6">
        <v>49123</v>
      </c>
      <c r="L18" s="6">
        <v>53224</v>
      </c>
      <c r="M18" s="6">
        <v>59811</v>
      </c>
      <c r="N18" s="6">
        <v>55514</v>
      </c>
      <c r="O18" s="6">
        <v>54188</v>
      </c>
      <c r="P18" s="7">
        <f t="shared" si="2"/>
        <v>555676</v>
      </c>
    </row>
    <row r="19" spans="2:16" x14ac:dyDescent="0.25">
      <c r="B19" s="73"/>
      <c r="C19" s="5" t="s">
        <v>12</v>
      </c>
      <c r="D19" s="6">
        <v>10962</v>
      </c>
      <c r="E19" s="6">
        <v>8101</v>
      </c>
      <c r="F19" s="6">
        <v>14087</v>
      </c>
      <c r="G19" s="6">
        <v>12967</v>
      </c>
      <c r="H19" s="6">
        <v>14145</v>
      </c>
      <c r="I19" s="6">
        <v>11236</v>
      </c>
      <c r="J19" s="6">
        <v>13656</v>
      </c>
      <c r="K19" s="6">
        <v>15557</v>
      </c>
      <c r="L19" s="6">
        <v>16028</v>
      </c>
      <c r="M19" s="6">
        <v>20411</v>
      </c>
      <c r="N19" s="6">
        <v>18088</v>
      </c>
      <c r="O19" s="6">
        <v>17338</v>
      </c>
      <c r="P19" s="7">
        <f t="shared" si="2"/>
        <v>172576</v>
      </c>
    </row>
    <row r="20" spans="2:16" x14ac:dyDescent="0.25">
      <c r="B20" s="73"/>
      <c r="C20" s="5" t="s">
        <v>13</v>
      </c>
      <c r="D20" s="6">
        <v>9807</v>
      </c>
      <c r="E20" s="6">
        <v>8221</v>
      </c>
      <c r="F20" s="6">
        <v>11240</v>
      </c>
      <c r="G20" s="6">
        <v>9472</v>
      </c>
      <c r="H20" s="6">
        <v>9676</v>
      </c>
      <c r="I20" s="6">
        <v>9707</v>
      </c>
      <c r="J20" s="6">
        <v>10114</v>
      </c>
      <c r="K20" s="6">
        <v>12514</v>
      </c>
      <c r="L20" s="6">
        <v>8439</v>
      </c>
      <c r="M20" s="6">
        <v>13081</v>
      </c>
      <c r="N20" s="6">
        <v>11329</v>
      </c>
      <c r="O20" s="6">
        <v>12609</v>
      </c>
      <c r="P20" s="7">
        <f>SUM(D20:O20)</f>
        <v>126209</v>
      </c>
    </row>
    <row r="21" spans="2:16" ht="14.25" customHeight="1" x14ac:dyDescent="0.25">
      <c r="B21" s="77" t="s">
        <v>14</v>
      </c>
      <c r="C21" s="77"/>
      <c r="D21" s="35">
        <f t="shared" ref="D21:O21" si="3">SUM(D15:D20)</f>
        <v>253551</v>
      </c>
      <c r="E21" s="35">
        <f t="shared" si="3"/>
        <v>238156</v>
      </c>
      <c r="F21" s="35">
        <f t="shared" si="3"/>
        <v>315381</v>
      </c>
      <c r="G21" s="35">
        <f t="shared" si="3"/>
        <v>316111</v>
      </c>
      <c r="H21" s="35">
        <f t="shared" si="3"/>
        <v>319332</v>
      </c>
      <c r="I21" s="35">
        <f t="shared" si="3"/>
        <v>309670</v>
      </c>
      <c r="J21" s="35">
        <f t="shared" si="3"/>
        <v>321521</v>
      </c>
      <c r="K21" s="35">
        <f t="shared" si="3"/>
        <v>346642</v>
      </c>
      <c r="L21" s="35">
        <f t="shared" si="3"/>
        <v>353229</v>
      </c>
      <c r="M21" s="35">
        <f t="shared" si="3"/>
        <v>393882</v>
      </c>
      <c r="N21" s="35">
        <f t="shared" si="3"/>
        <v>384042</v>
      </c>
      <c r="O21" s="35">
        <f t="shared" si="3"/>
        <v>397340</v>
      </c>
      <c r="P21" s="36">
        <f>SUM(D21:O21)</f>
        <v>3948857</v>
      </c>
    </row>
    <row r="22" spans="2:16" x14ac:dyDescent="0.25">
      <c r="B22" s="75" t="s">
        <v>16</v>
      </c>
      <c r="C22" s="5" t="s">
        <v>17</v>
      </c>
      <c r="D22" s="6">
        <v>41731</v>
      </c>
      <c r="E22" s="6">
        <v>42963</v>
      </c>
      <c r="F22" s="6">
        <v>41849</v>
      </c>
      <c r="G22" s="6">
        <v>41416</v>
      </c>
      <c r="H22" s="6">
        <v>41589</v>
      </c>
      <c r="I22" s="6">
        <v>42063</v>
      </c>
      <c r="J22" s="6">
        <v>41287</v>
      </c>
      <c r="K22" s="6">
        <v>40805</v>
      </c>
      <c r="L22" s="6">
        <v>40206</v>
      </c>
      <c r="M22" s="6">
        <v>40833</v>
      </c>
      <c r="N22" s="6">
        <v>42005</v>
      </c>
      <c r="O22" s="6">
        <v>41866</v>
      </c>
      <c r="P22" s="9">
        <f>SUM(D22:O22)</f>
        <v>498613</v>
      </c>
    </row>
    <row r="23" spans="2:16" x14ac:dyDescent="0.25">
      <c r="B23" s="75"/>
      <c r="C23" s="5" t="s">
        <v>18</v>
      </c>
      <c r="D23" s="6">
        <v>46189</v>
      </c>
      <c r="E23" s="6">
        <v>46074</v>
      </c>
      <c r="F23" s="6">
        <v>45678</v>
      </c>
      <c r="G23" s="6">
        <v>46753</v>
      </c>
      <c r="H23" s="6">
        <v>46030</v>
      </c>
      <c r="I23" s="6">
        <v>47369</v>
      </c>
      <c r="J23" s="6">
        <v>46426</v>
      </c>
      <c r="K23" s="6">
        <v>46881</v>
      </c>
      <c r="L23" s="6">
        <v>47205</v>
      </c>
      <c r="M23" s="6">
        <v>46302</v>
      </c>
      <c r="N23" s="6">
        <v>46542</v>
      </c>
      <c r="O23" s="6">
        <v>46840</v>
      </c>
      <c r="P23" s="9">
        <f t="shared" ref="P23:P26" si="4">SUM(D23:O23)</f>
        <v>558289</v>
      </c>
    </row>
    <row r="24" spans="2:16" x14ac:dyDescent="0.25">
      <c r="B24" s="75"/>
      <c r="C24" s="5" t="s">
        <v>19</v>
      </c>
      <c r="D24" s="6">
        <v>48177</v>
      </c>
      <c r="E24" s="6">
        <v>48396</v>
      </c>
      <c r="F24" s="6">
        <v>49717</v>
      </c>
      <c r="G24" s="6">
        <v>48673</v>
      </c>
      <c r="H24" s="6">
        <v>48582</v>
      </c>
      <c r="I24" s="6">
        <v>48027</v>
      </c>
      <c r="J24" s="6">
        <v>48746</v>
      </c>
      <c r="K24" s="6">
        <v>48651</v>
      </c>
      <c r="L24" s="6">
        <v>47951</v>
      </c>
      <c r="M24" s="6">
        <v>48900</v>
      </c>
      <c r="N24" s="6">
        <v>47688</v>
      </c>
      <c r="O24" s="6">
        <v>46303</v>
      </c>
      <c r="P24" s="9">
        <f t="shared" si="4"/>
        <v>579811</v>
      </c>
    </row>
    <row r="25" spans="2:16" x14ac:dyDescent="0.25">
      <c r="B25" s="75"/>
      <c r="C25" s="5" t="s">
        <v>20</v>
      </c>
      <c r="D25" s="6">
        <v>236909</v>
      </c>
      <c r="E25" s="6">
        <v>230535</v>
      </c>
      <c r="F25" s="6">
        <v>244457</v>
      </c>
      <c r="G25" s="6">
        <v>247573</v>
      </c>
      <c r="H25" s="6">
        <v>250278</v>
      </c>
      <c r="I25" s="6">
        <v>247709</v>
      </c>
      <c r="J25" s="6">
        <v>254896</v>
      </c>
      <c r="K25" s="6">
        <v>261885</v>
      </c>
      <c r="L25" s="6">
        <v>263859</v>
      </c>
      <c r="M25" s="6">
        <v>267272</v>
      </c>
      <c r="N25" s="6">
        <v>250873</v>
      </c>
      <c r="O25" s="6">
        <v>251184</v>
      </c>
      <c r="P25" s="9">
        <f t="shared" si="4"/>
        <v>3007430</v>
      </c>
    </row>
    <row r="26" spans="2:16" x14ac:dyDescent="0.25">
      <c r="B26" s="75"/>
      <c r="C26" s="5" t="s">
        <v>21</v>
      </c>
      <c r="D26" s="6">
        <v>665560</v>
      </c>
      <c r="E26" s="6">
        <v>641196</v>
      </c>
      <c r="F26" s="6">
        <v>714099</v>
      </c>
      <c r="G26" s="6">
        <v>745276</v>
      </c>
      <c r="H26" s="6">
        <v>810703</v>
      </c>
      <c r="I26" s="6">
        <v>805064</v>
      </c>
      <c r="J26" s="6">
        <v>812325</v>
      </c>
      <c r="K26" s="6">
        <v>858324</v>
      </c>
      <c r="L26" s="6">
        <v>869715</v>
      </c>
      <c r="M26" s="6">
        <v>835044</v>
      </c>
      <c r="N26" s="6">
        <v>798313</v>
      </c>
      <c r="O26" s="6">
        <v>783468</v>
      </c>
      <c r="P26" s="9">
        <f t="shared" si="4"/>
        <v>9339087</v>
      </c>
    </row>
    <row r="27" spans="2:16" x14ac:dyDescent="0.25">
      <c r="B27" s="74" t="s">
        <v>14</v>
      </c>
      <c r="C27" s="74"/>
      <c r="D27" s="36">
        <f>SUM(D22:D26)</f>
        <v>1038566</v>
      </c>
      <c r="E27" s="36">
        <f t="shared" ref="E27:N27" si="5">SUM(E22:E26)</f>
        <v>1009164</v>
      </c>
      <c r="F27" s="36">
        <f t="shared" si="5"/>
        <v>1095800</v>
      </c>
      <c r="G27" s="36">
        <f t="shared" si="5"/>
        <v>1129691</v>
      </c>
      <c r="H27" s="36">
        <f t="shared" si="5"/>
        <v>1197182</v>
      </c>
      <c r="I27" s="36">
        <f t="shared" si="5"/>
        <v>1190232</v>
      </c>
      <c r="J27" s="36">
        <f t="shared" si="5"/>
        <v>1203680</v>
      </c>
      <c r="K27" s="36">
        <f t="shared" si="5"/>
        <v>1256546</v>
      </c>
      <c r="L27" s="36">
        <f t="shared" si="5"/>
        <v>1268936</v>
      </c>
      <c r="M27" s="36">
        <f t="shared" si="5"/>
        <v>1238351</v>
      </c>
      <c r="N27" s="36">
        <f t="shared" si="5"/>
        <v>1185421</v>
      </c>
      <c r="O27" s="36">
        <f>SUM(O22:O26)</f>
        <v>1169661</v>
      </c>
      <c r="P27" s="36">
        <f>SUM(D27:O27)</f>
        <v>13983230</v>
      </c>
    </row>
    <row r="28" spans="2:16" x14ac:dyDescent="0.25">
      <c r="B28" s="75" t="s">
        <v>22</v>
      </c>
      <c r="C28" s="5" t="s">
        <v>17</v>
      </c>
      <c r="D28" s="6">
        <v>375</v>
      </c>
      <c r="E28" s="6">
        <v>377</v>
      </c>
      <c r="F28" s="6">
        <v>375</v>
      </c>
      <c r="G28" s="6">
        <v>345</v>
      </c>
      <c r="H28" s="6">
        <v>370</v>
      </c>
      <c r="I28" s="6">
        <v>391</v>
      </c>
      <c r="J28" s="6">
        <v>360</v>
      </c>
      <c r="K28" s="6">
        <v>356</v>
      </c>
      <c r="L28" s="6">
        <v>361</v>
      </c>
      <c r="M28" s="6">
        <v>345</v>
      </c>
      <c r="N28" s="6">
        <v>392</v>
      </c>
      <c r="O28" s="6">
        <v>417</v>
      </c>
      <c r="P28" s="9">
        <f>SUM(D28:O28)</f>
        <v>4464</v>
      </c>
    </row>
    <row r="29" spans="2:16" x14ac:dyDescent="0.25">
      <c r="B29" s="75"/>
      <c r="C29" s="5" t="s">
        <v>18</v>
      </c>
      <c r="D29" s="6">
        <v>557</v>
      </c>
      <c r="E29" s="6">
        <v>627</v>
      </c>
      <c r="F29" s="6">
        <v>535</v>
      </c>
      <c r="G29" s="6">
        <v>612</v>
      </c>
      <c r="H29" s="6">
        <v>573</v>
      </c>
      <c r="I29" s="6">
        <v>552</v>
      </c>
      <c r="J29" s="6">
        <v>558</v>
      </c>
      <c r="K29" s="6">
        <v>563</v>
      </c>
      <c r="L29" s="6">
        <v>482</v>
      </c>
      <c r="M29" s="6">
        <v>525</v>
      </c>
      <c r="N29" s="6">
        <v>615</v>
      </c>
      <c r="O29" s="6">
        <v>592</v>
      </c>
      <c r="P29" s="9">
        <f t="shared" ref="P29:P42" si="6">SUM(D29:O29)</f>
        <v>6791</v>
      </c>
    </row>
    <row r="30" spans="2:16" x14ac:dyDescent="0.25">
      <c r="B30" s="75"/>
      <c r="C30" s="5" t="s">
        <v>19</v>
      </c>
      <c r="D30" s="6">
        <v>787</v>
      </c>
      <c r="E30" s="6">
        <v>905</v>
      </c>
      <c r="F30" s="6">
        <v>789</v>
      </c>
      <c r="G30" s="6">
        <v>859</v>
      </c>
      <c r="H30" s="6">
        <v>714</v>
      </c>
      <c r="I30" s="6">
        <v>760</v>
      </c>
      <c r="J30" s="6">
        <v>666</v>
      </c>
      <c r="K30" s="6">
        <v>621</v>
      </c>
      <c r="L30" s="6">
        <v>707</v>
      </c>
      <c r="M30" s="6">
        <v>792</v>
      </c>
      <c r="N30" s="6">
        <v>747</v>
      </c>
      <c r="O30" s="6">
        <v>761</v>
      </c>
      <c r="P30" s="9">
        <f t="shared" si="6"/>
        <v>9108</v>
      </c>
    </row>
    <row r="31" spans="2:16" x14ac:dyDescent="0.25">
      <c r="B31" s="75"/>
      <c r="C31" s="5" t="s">
        <v>20</v>
      </c>
      <c r="D31" s="6">
        <v>7194</v>
      </c>
      <c r="E31" s="6">
        <v>6300</v>
      </c>
      <c r="F31" s="6">
        <v>6821</v>
      </c>
      <c r="G31" s="6">
        <v>6802</v>
      </c>
      <c r="H31" s="6">
        <v>6692</v>
      </c>
      <c r="I31" s="6">
        <v>6662</v>
      </c>
      <c r="J31" s="6">
        <v>7000</v>
      </c>
      <c r="K31" s="6">
        <v>7227</v>
      </c>
      <c r="L31" s="6">
        <v>7695</v>
      </c>
      <c r="M31" s="6">
        <v>7279</v>
      </c>
      <c r="N31" s="6">
        <v>7484</v>
      </c>
      <c r="O31" s="6">
        <v>7170</v>
      </c>
      <c r="P31" s="9">
        <f t="shared" si="6"/>
        <v>84326</v>
      </c>
    </row>
    <row r="32" spans="2:16" x14ac:dyDescent="0.25">
      <c r="B32" s="75"/>
      <c r="C32" s="5" t="s">
        <v>21</v>
      </c>
      <c r="D32" s="6">
        <v>37074</v>
      </c>
      <c r="E32" s="6">
        <v>33531</v>
      </c>
      <c r="F32" s="6">
        <v>36245</v>
      </c>
      <c r="G32" s="6">
        <v>39487</v>
      </c>
      <c r="H32" s="6">
        <v>42192</v>
      </c>
      <c r="I32" s="6">
        <v>40748</v>
      </c>
      <c r="J32" s="6">
        <v>44034</v>
      </c>
      <c r="K32" s="6">
        <v>48327</v>
      </c>
      <c r="L32" s="6">
        <v>49449</v>
      </c>
      <c r="M32" s="6">
        <v>50823</v>
      </c>
      <c r="N32" s="6">
        <v>44524</v>
      </c>
      <c r="O32" s="6">
        <v>41496</v>
      </c>
      <c r="P32" s="9">
        <f t="shared" si="6"/>
        <v>507930</v>
      </c>
    </row>
    <row r="33" spans="2:18" x14ac:dyDescent="0.25">
      <c r="B33" s="74" t="s">
        <v>14</v>
      </c>
      <c r="C33" s="74"/>
      <c r="D33" s="36">
        <f>SUM(D28:D32)</f>
        <v>45987</v>
      </c>
      <c r="E33" s="36">
        <f t="shared" ref="E33:O33" si="7">SUM(E28:E32)</f>
        <v>41740</v>
      </c>
      <c r="F33" s="36">
        <f t="shared" si="7"/>
        <v>44765</v>
      </c>
      <c r="G33" s="36">
        <f t="shared" si="7"/>
        <v>48105</v>
      </c>
      <c r="H33" s="36">
        <f t="shared" si="7"/>
        <v>50541</v>
      </c>
      <c r="I33" s="36">
        <f t="shared" si="7"/>
        <v>49113</v>
      </c>
      <c r="J33" s="36">
        <f t="shared" si="7"/>
        <v>52618</v>
      </c>
      <c r="K33" s="36">
        <f t="shared" si="7"/>
        <v>57094</v>
      </c>
      <c r="L33" s="36">
        <f t="shared" si="7"/>
        <v>58694</v>
      </c>
      <c r="M33" s="36">
        <f t="shared" si="7"/>
        <v>59764</v>
      </c>
      <c r="N33" s="36">
        <f t="shared" si="7"/>
        <v>53762</v>
      </c>
      <c r="O33" s="36">
        <f t="shared" si="7"/>
        <v>50436</v>
      </c>
      <c r="P33" s="36">
        <f t="shared" si="6"/>
        <v>612619</v>
      </c>
    </row>
    <row r="34" spans="2:18" x14ac:dyDescent="0.25">
      <c r="B34" s="75" t="s">
        <v>23</v>
      </c>
      <c r="C34" s="5" t="s">
        <v>17</v>
      </c>
      <c r="D34" s="6">
        <v>505</v>
      </c>
      <c r="E34" s="6">
        <v>564</v>
      </c>
      <c r="F34" s="6">
        <v>511</v>
      </c>
      <c r="G34" s="6">
        <v>514</v>
      </c>
      <c r="H34" s="6">
        <v>467</v>
      </c>
      <c r="I34" s="6">
        <v>447</v>
      </c>
      <c r="J34" s="6">
        <v>430</v>
      </c>
      <c r="K34" s="6">
        <v>472</v>
      </c>
      <c r="L34" s="6">
        <v>438</v>
      </c>
      <c r="M34" s="6">
        <v>451</v>
      </c>
      <c r="N34" s="6">
        <v>435</v>
      </c>
      <c r="O34" s="6">
        <v>440</v>
      </c>
      <c r="P34" s="9">
        <f t="shared" si="6"/>
        <v>5674</v>
      </c>
    </row>
    <row r="35" spans="2:18" x14ac:dyDescent="0.25">
      <c r="B35" s="75"/>
      <c r="C35" s="5" t="s">
        <v>18</v>
      </c>
      <c r="D35" s="6">
        <v>733</v>
      </c>
      <c r="E35" s="6">
        <v>814</v>
      </c>
      <c r="F35" s="6">
        <v>863</v>
      </c>
      <c r="G35" s="6">
        <v>734</v>
      </c>
      <c r="H35" s="6">
        <v>630</v>
      </c>
      <c r="I35" s="6">
        <v>678</v>
      </c>
      <c r="J35" s="6">
        <v>590</v>
      </c>
      <c r="K35" s="6">
        <v>581</v>
      </c>
      <c r="L35" s="6">
        <v>541</v>
      </c>
      <c r="M35" s="6">
        <v>516</v>
      </c>
      <c r="N35" s="6">
        <v>525</v>
      </c>
      <c r="O35" s="6">
        <v>798</v>
      </c>
      <c r="P35" s="9">
        <f t="shared" si="6"/>
        <v>8003</v>
      </c>
    </row>
    <row r="36" spans="2:18" x14ac:dyDescent="0.25">
      <c r="B36" s="75"/>
      <c r="C36" s="5" t="s">
        <v>19</v>
      </c>
      <c r="D36" s="6">
        <v>1150</v>
      </c>
      <c r="E36" s="6">
        <v>1171</v>
      </c>
      <c r="F36" s="6">
        <v>1026</v>
      </c>
      <c r="G36" s="6">
        <v>842</v>
      </c>
      <c r="H36" s="6">
        <v>1010</v>
      </c>
      <c r="I36" s="6">
        <v>907</v>
      </c>
      <c r="J36" s="6">
        <v>949</v>
      </c>
      <c r="K36" s="6">
        <v>792</v>
      </c>
      <c r="L36" s="6">
        <v>735</v>
      </c>
      <c r="M36" s="6">
        <v>867</v>
      </c>
      <c r="N36" s="6">
        <v>939</v>
      </c>
      <c r="O36" s="6">
        <v>926</v>
      </c>
      <c r="P36" s="9">
        <f t="shared" si="6"/>
        <v>11314</v>
      </c>
    </row>
    <row r="37" spans="2:18" x14ac:dyDescent="0.25">
      <c r="B37" s="75"/>
      <c r="C37" s="5" t="s">
        <v>20</v>
      </c>
      <c r="D37" s="6">
        <v>13719</v>
      </c>
      <c r="E37" s="6">
        <v>17102</v>
      </c>
      <c r="F37" s="6">
        <v>13436</v>
      </c>
      <c r="G37" s="6">
        <v>13559</v>
      </c>
      <c r="H37" s="6">
        <v>13166</v>
      </c>
      <c r="I37" s="6">
        <v>12284</v>
      </c>
      <c r="J37" s="6">
        <v>12735</v>
      </c>
      <c r="K37" s="6">
        <v>12770</v>
      </c>
      <c r="L37" s="6">
        <v>11881</v>
      </c>
      <c r="M37" s="6">
        <v>11927</v>
      </c>
      <c r="N37" s="6">
        <v>13045</v>
      </c>
      <c r="O37" s="6">
        <v>13533</v>
      </c>
      <c r="P37" s="9">
        <f t="shared" si="6"/>
        <v>159157</v>
      </c>
    </row>
    <row r="38" spans="2:18" x14ac:dyDescent="0.25">
      <c r="B38" s="75"/>
      <c r="C38" s="5" t="s">
        <v>21</v>
      </c>
      <c r="D38" s="6">
        <v>697378</v>
      </c>
      <c r="E38" s="6">
        <v>631888</v>
      </c>
      <c r="F38" s="6">
        <v>660941</v>
      </c>
      <c r="G38" s="6">
        <v>772311</v>
      </c>
      <c r="H38" s="6">
        <v>794176</v>
      </c>
      <c r="I38" s="6">
        <v>801767</v>
      </c>
      <c r="J38" s="6">
        <v>789453</v>
      </c>
      <c r="K38" s="6">
        <v>819012</v>
      </c>
      <c r="L38" s="6">
        <v>882454</v>
      </c>
      <c r="M38" s="6">
        <v>876061</v>
      </c>
      <c r="N38" s="6">
        <v>829768</v>
      </c>
      <c r="O38" s="6">
        <v>754188</v>
      </c>
      <c r="P38" s="9">
        <f t="shared" si="6"/>
        <v>9309397</v>
      </c>
    </row>
    <row r="39" spans="2:18" x14ac:dyDescent="0.25">
      <c r="B39" s="74" t="s">
        <v>14</v>
      </c>
      <c r="C39" s="74"/>
      <c r="D39" s="36">
        <f>SUM(D34:D38)</f>
        <v>713485</v>
      </c>
      <c r="E39" s="36">
        <f t="shared" ref="E39:L39" si="8">SUM(E34:E38)</f>
        <v>651539</v>
      </c>
      <c r="F39" s="36">
        <f t="shared" si="8"/>
        <v>676777</v>
      </c>
      <c r="G39" s="36">
        <f t="shared" si="8"/>
        <v>787960</v>
      </c>
      <c r="H39" s="36">
        <f t="shared" si="8"/>
        <v>809449</v>
      </c>
      <c r="I39" s="36">
        <f t="shared" si="8"/>
        <v>816083</v>
      </c>
      <c r="J39" s="36">
        <f t="shared" si="8"/>
        <v>804157</v>
      </c>
      <c r="K39" s="36">
        <f t="shared" si="8"/>
        <v>833627</v>
      </c>
      <c r="L39" s="36">
        <f t="shared" si="8"/>
        <v>896049</v>
      </c>
      <c r="M39" s="36">
        <f>SUM(M34:M38)</f>
        <v>889822</v>
      </c>
      <c r="N39" s="36">
        <f t="shared" ref="N39:O39" si="9">SUM(N34:N38)</f>
        <v>844712</v>
      </c>
      <c r="O39" s="36">
        <f t="shared" si="9"/>
        <v>769885</v>
      </c>
      <c r="P39" s="36">
        <f t="shared" si="6"/>
        <v>9493545</v>
      </c>
    </row>
    <row r="40" spans="2:18" x14ac:dyDescent="0.25">
      <c r="B40" s="74" t="s">
        <v>24</v>
      </c>
      <c r="C40" s="74"/>
      <c r="D40" s="36">
        <f t="shared" ref="D40:L40" si="10">(D14+D21+D27+D33+D39)</f>
        <v>12650707</v>
      </c>
      <c r="E40" s="36">
        <f t="shared" si="10"/>
        <v>12046398</v>
      </c>
      <c r="F40" s="36">
        <f t="shared" si="10"/>
        <v>13073080</v>
      </c>
      <c r="G40" s="36">
        <f t="shared" si="10"/>
        <v>13154781</v>
      </c>
      <c r="H40" s="36">
        <f t="shared" si="10"/>
        <v>13516106</v>
      </c>
      <c r="I40" s="36">
        <f>(I14+I21+I27+I33+I39)</f>
        <v>13244237</v>
      </c>
      <c r="J40" s="36">
        <f t="shared" si="10"/>
        <v>13509048</v>
      </c>
      <c r="K40" s="36">
        <f t="shared" si="10"/>
        <v>13844709</v>
      </c>
      <c r="L40" s="36">
        <f t="shared" si="10"/>
        <v>14130791</v>
      </c>
      <c r="M40" s="36">
        <f>(M14+M21+M27+M33+M39)</f>
        <v>13973216</v>
      </c>
      <c r="N40" s="36">
        <f t="shared" ref="N40" si="11">(N14+N21+N27+N33+N39)</f>
        <v>13342609</v>
      </c>
      <c r="O40" s="36">
        <f>(O14+O21+O27+O33+O39)</f>
        <v>13173621</v>
      </c>
      <c r="P40" s="36">
        <f>P39+P33+P27+P21+P14</f>
        <v>159659303</v>
      </c>
    </row>
    <row r="41" spans="2:18" x14ac:dyDescent="0.25">
      <c r="B41" s="10" t="s">
        <v>25</v>
      </c>
      <c r="C41" s="5"/>
      <c r="D41" s="6">
        <v>54353</v>
      </c>
      <c r="E41" s="6">
        <v>61224</v>
      </c>
      <c r="F41" s="6">
        <v>53886</v>
      </c>
      <c r="G41" s="6">
        <v>97578</v>
      </c>
      <c r="H41" s="6">
        <v>82523</v>
      </c>
      <c r="I41" s="6">
        <v>77033</v>
      </c>
      <c r="J41" s="6">
        <v>67199</v>
      </c>
      <c r="K41" s="6">
        <v>56789</v>
      </c>
      <c r="L41" s="6">
        <v>98074</v>
      </c>
      <c r="M41" s="6">
        <v>133279</v>
      </c>
      <c r="N41" s="6">
        <v>132353</v>
      </c>
      <c r="O41" s="6">
        <v>101123</v>
      </c>
      <c r="P41" s="9">
        <f t="shared" si="6"/>
        <v>1015414</v>
      </c>
    </row>
    <row r="42" spans="2:18" x14ac:dyDescent="0.25">
      <c r="B42" s="10" t="s">
        <v>26</v>
      </c>
      <c r="C42" s="5"/>
      <c r="D42" s="6">
        <v>0</v>
      </c>
      <c r="E42" s="6">
        <v>0</v>
      </c>
      <c r="F42" s="6">
        <v>3719</v>
      </c>
      <c r="G42" s="6">
        <v>3688</v>
      </c>
      <c r="H42" s="6">
        <v>2218</v>
      </c>
      <c r="I42" s="6">
        <v>7064</v>
      </c>
      <c r="J42" s="6">
        <v>8443</v>
      </c>
      <c r="K42" s="6">
        <v>10455</v>
      </c>
      <c r="L42" s="6">
        <v>7054</v>
      </c>
      <c r="M42" s="6">
        <v>6488</v>
      </c>
      <c r="N42" s="6">
        <v>9438</v>
      </c>
      <c r="O42" s="6">
        <v>0</v>
      </c>
      <c r="P42" s="9">
        <f t="shared" si="6"/>
        <v>58567</v>
      </c>
    </row>
    <row r="43" spans="2:18" x14ac:dyDescent="0.25">
      <c r="B43" s="74" t="s">
        <v>27</v>
      </c>
      <c r="C43" s="74"/>
      <c r="D43" s="36">
        <f>SUM(D41:D42)</f>
        <v>54353</v>
      </c>
      <c r="E43" s="36">
        <f t="shared" ref="E43:L43" si="12">SUM(E41:E42)</f>
        <v>61224</v>
      </c>
      <c r="F43" s="36">
        <f t="shared" si="12"/>
        <v>57605</v>
      </c>
      <c r="G43" s="36">
        <f t="shared" si="12"/>
        <v>101266</v>
      </c>
      <c r="H43" s="36">
        <f t="shared" si="12"/>
        <v>84741</v>
      </c>
      <c r="I43" s="36">
        <f t="shared" si="12"/>
        <v>84097</v>
      </c>
      <c r="J43" s="36">
        <f t="shared" si="12"/>
        <v>75642</v>
      </c>
      <c r="K43" s="36">
        <f t="shared" si="12"/>
        <v>67244</v>
      </c>
      <c r="L43" s="36">
        <f t="shared" si="12"/>
        <v>105128</v>
      </c>
      <c r="M43" s="36">
        <f>SUM(M41:M42)</f>
        <v>139767</v>
      </c>
      <c r="N43" s="36">
        <f t="shared" ref="N43" si="13">SUM(N41:N42)</f>
        <v>141791</v>
      </c>
      <c r="O43" s="36">
        <f>SUM(O41:O42)</f>
        <v>101123</v>
      </c>
      <c r="P43" s="36">
        <f>SUM(D43:O43)</f>
        <v>1073981</v>
      </c>
    </row>
    <row r="44" spans="2:18" x14ac:dyDescent="0.25">
      <c r="B44" s="74" t="s">
        <v>28</v>
      </c>
      <c r="C44" s="74"/>
      <c r="D44" s="36">
        <f>D21+D27+D33+D39+D43+D14</f>
        <v>12705060</v>
      </c>
      <c r="E44" s="36">
        <f t="shared" ref="E44:O44" si="14">E21+E27+E33+E39+E43+E14</f>
        <v>12107622</v>
      </c>
      <c r="F44" s="36">
        <f t="shared" si="14"/>
        <v>13130685</v>
      </c>
      <c r="G44" s="36">
        <f t="shared" si="14"/>
        <v>13256047</v>
      </c>
      <c r="H44" s="36">
        <f t="shared" si="14"/>
        <v>13600847</v>
      </c>
      <c r="I44" s="36">
        <f t="shared" si="14"/>
        <v>13328334</v>
      </c>
      <c r="J44" s="36">
        <f t="shared" si="14"/>
        <v>13584690</v>
      </c>
      <c r="K44" s="36">
        <f t="shared" si="14"/>
        <v>13911953</v>
      </c>
      <c r="L44" s="36">
        <f t="shared" si="14"/>
        <v>14235919</v>
      </c>
      <c r="M44" s="36">
        <f t="shared" si="14"/>
        <v>14112983</v>
      </c>
      <c r="N44" s="36">
        <f t="shared" si="14"/>
        <v>13484400</v>
      </c>
      <c r="O44" s="36">
        <f t="shared" si="14"/>
        <v>13274744</v>
      </c>
      <c r="P44" s="36">
        <f>SUM(D44:O44)</f>
        <v>160733284</v>
      </c>
    </row>
    <row r="45" spans="2:18" x14ac:dyDescent="0.25">
      <c r="B45" s="11" t="s">
        <v>29</v>
      </c>
      <c r="C45" s="12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19"/>
      <c r="R45" s="19"/>
    </row>
    <row r="46" spans="2:18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2:18" ht="18" x14ac:dyDescent="0.25">
      <c r="B47" s="78" t="s">
        <v>30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</row>
    <row r="48" spans="2:18" x14ac:dyDescent="0.25">
      <c r="B48" s="76" t="s">
        <v>4</v>
      </c>
      <c r="C48" s="76" t="s">
        <v>5</v>
      </c>
      <c r="D48" s="3">
        <f>D7</f>
        <v>44562</v>
      </c>
      <c r="E48" s="3">
        <f t="shared" ref="E48:O48" si="15">E7</f>
        <v>44593</v>
      </c>
      <c r="F48" s="3">
        <f t="shared" si="15"/>
        <v>44621</v>
      </c>
      <c r="G48" s="3">
        <f t="shared" si="15"/>
        <v>44652</v>
      </c>
      <c r="H48" s="3">
        <f t="shared" si="15"/>
        <v>44682</v>
      </c>
      <c r="I48" s="3">
        <f t="shared" si="15"/>
        <v>44713</v>
      </c>
      <c r="J48" s="3">
        <f t="shared" si="15"/>
        <v>44743</v>
      </c>
      <c r="K48" s="3">
        <f t="shared" si="15"/>
        <v>44774</v>
      </c>
      <c r="L48" s="3">
        <f t="shared" si="15"/>
        <v>44805</v>
      </c>
      <c r="M48" s="3">
        <f t="shared" si="15"/>
        <v>44835</v>
      </c>
      <c r="N48" s="3">
        <f t="shared" si="15"/>
        <v>44866</v>
      </c>
      <c r="O48" s="3">
        <f t="shared" si="15"/>
        <v>44896</v>
      </c>
      <c r="P48" s="4" t="s">
        <v>6</v>
      </c>
    </row>
    <row r="49" spans="2:17" x14ac:dyDescent="0.25">
      <c r="B49" s="73" t="s">
        <v>7</v>
      </c>
      <c r="C49" s="5" t="s">
        <v>8</v>
      </c>
      <c r="D49" s="6">
        <v>1450017.59</v>
      </c>
      <c r="E49" s="6">
        <v>1599250.77</v>
      </c>
      <c r="F49" s="6">
        <v>1389396.3</v>
      </c>
      <c r="G49" s="6">
        <v>1433949.35</v>
      </c>
      <c r="H49" s="6">
        <v>1395939.26</v>
      </c>
      <c r="I49" s="6">
        <v>1480381.27</v>
      </c>
      <c r="J49" s="6">
        <v>1421117.13</v>
      </c>
      <c r="K49" s="6">
        <v>1397927.16</v>
      </c>
      <c r="L49" s="6">
        <v>1374311.8</v>
      </c>
      <c r="M49" s="6">
        <v>1365032.37</v>
      </c>
      <c r="N49" s="6">
        <v>1431965.05</v>
      </c>
      <c r="O49" s="6">
        <v>1456074.75</v>
      </c>
      <c r="P49" s="7">
        <f>SUM(D49:O49)</f>
        <v>17195362.800000001</v>
      </c>
    </row>
    <row r="50" spans="2:17" x14ac:dyDescent="0.25">
      <c r="B50" s="73"/>
      <c r="C50" s="5" t="s">
        <v>9</v>
      </c>
      <c r="D50" s="6">
        <v>3671772.57</v>
      </c>
      <c r="E50" s="6">
        <v>3628123.19</v>
      </c>
      <c r="F50" s="6">
        <v>3687700.08</v>
      </c>
      <c r="G50" s="6">
        <v>3666253.39</v>
      </c>
      <c r="H50" s="6">
        <v>3671288.44</v>
      </c>
      <c r="I50" s="6">
        <v>3630370.43</v>
      </c>
      <c r="J50" s="6">
        <v>3697441.31</v>
      </c>
      <c r="K50" s="6">
        <v>3694309.41</v>
      </c>
      <c r="L50" s="6">
        <v>3699511.82</v>
      </c>
      <c r="M50" s="6">
        <v>3694485.7</v>
      </c>
      <c r="N50" s="6">
        <v>3706910.36</v>
      </c>
      <c r="O50" s="6">
        <v>3692887.91</v>
      </c>
      <c r="P50" s="7">
        <f t="shared" ref="P50:P54" si="16">SUM(D50:O50)</f>
        <v>44141054.609999999</v>
      </c>
    </row>
    <row r="51" spans="2:17" x14ac:dyDescent="0.25">
      <c r="B51" s="73"/>
      <c r="C51" s="5" t="s">
        <v>10</v>
      </c>
      <c r="D51" s="6">
        <v>2444244.2000000002</v>
      </c>
      <c r="E51" s="6">
        <v>2131512.67</v>
      </c>
      <c r="F51" s="6">
        <v>2588519.86</v>
      </c>
      <c r="G51" s="6">
        <v>2552847.85</v>
      </c>
      <c r="H51" s="6">
        <v>2612692.7400000002</v>
      </c>
      <c r="I51" s="6">
        <v>2427558.66</v>
      </c>
      <c r="J51" s="6">
        <v>2547048.52</v>
      </c>
      <c r="K51" s="6">
        <v>2596759.61</v>
      </c>
      <c r="L51" s="6">
        <v>2667148.4300000002</v>
      </c>
      <c r="M51" s="6">
        <v>2746167.85</v>
      </c>
      <c r="N51" s="6">
        <v>2580378.9</v>
      </c>
      <c r="O51" s="6">
        <v>2520225.2400000002</v>
      </c>
      <c r="P51" s="7">
        <f t="shared" si="16"/>
        <v>30415104.530000001</v>
      </c>
    </row>
    <row r="52" spans="2:17" x14ac:dyDescent="0.25">
      <c r="B52" s="73"/>
      <c r="C52" s="5" t="s">
        <v>11</v>
      </c>
      <c r="D52" s="6">
        <v>1007869.82</v>
      </c>
      <c r="E52" s="6">
        <v>807870.65</v>
      </c>
      <c r="F52" s="6">
        <v>1107228.6100000001</v>
      </c>
      <c r="G52" s="6">
        <v>1034203.8</v>
      </c>
      <c r="H52" s="6">
        <v>1150608.58</v>
      </c>
      <c r="I52" s="6">
        <v>1046409.47</v>
      </c>
      <c r="J52" s="6">
        <v>1112833.73</v>
      </c>
      <c r="K52" s="6">
        <v>1168447.48</v>
      </c>
      <c r="L52" s="6">
        <v>1228123.71</v>
      </c>
      <c r="M52" s="6">
        <v>1235049</v>
      </c>
      <c r="N52" s="6">
        <v>1083308.5</v>
      </c>
      <c r="O52" s="6">
        <v>1028845.69</v>
      </c>
      <c r="P52" s="7">
        <f t="shared" si="16"/>
        <v>13010799.040000001</v>
      </c>
    </row>
    <row r="53" spans="2:17" x14ac:dyDescent="0.25">
      <c r="B53" s="73"/>
      <c r="C53" s="5" t="s">
        <v>12</v>
      </c>
      <c r="D53" s="6">
        <v>305566.40000000002</v>
      </c>
      <c r="E53" s="6">
        <v>229811.86</v>
      </c>
      <c r="F53" s="6">
        <v>336706.35</v>
      </c>
      <c r="G53" s="6">
        <v>329996.5</v>
      </c>
      <c r="H53" s="6">
        <v>365911.5</v>
      </c>
      <c r="I53" s="6">
        <v>347886.7</v>
      </c>
      <c r="J53" s="6">
        <v>377372.8</v>
      </c>
      <c r="K53" s="6">
        <v>395985.7</v>
      </c>
      <c r="L53" s="6">
        <v>432155.1</v>
      </c>
      <c r="M53" s="6">
        <v>394239.55</v>
      </c>
      <c r="N53" s="6">
        <v>319326.83</v>
      </c>
      <c r="O53" s="6">
        <v>310490.8</v>
      </c>
      <c r="P53" s="7">
        <f t="shared" si="16"/>
        <v>4145450.09</v>
      </c>
    </row>
    <row r="54" spans="2:17" x14ac:dyDescent="0.25">
      <c r="B54" s="73"/>
      <c r="C54" s="5" t="s">
        <v>13</v>
      </c>
      <c r="D54" s="6">
        <v>222728.71</v>
      </c>
      <c r="E54" s="6">
        <v>303320.59999999998</v>
      </c>
      <c r="F54" s="6">
        <v>254102.9</v>
      </c>
      <c r="G54" s="6">
        <v>257927.7</v>
      </c>
      <c r="H54" s="6">
        <v>331760.8</v>
      </c>
      <c r="I54" s="6">
        <v>317787</v>
      </c>
      <c r="J54" s="6">
        <v>326026.61</v>
      </c>
      <c r="K54" s="6">
        <v>369932.79</v>
      </c>
      <c r="L54" s="6">
        <v>361380.55</v>
      </c>
      <c r="M54" s="6">
        <v>320635.18</v>
      </c>
      <c r="N54" s="6">
        <v>280079.08</v>
      </c>
      <c r="O54" s="6">
        <v>352837.5</v>
      </c>
      <c r="P54" s="7">
        <f t="shared" si="16"/>
        <v>3698519.42</v>
      </c>
    </row>
    <row r="55" spans="2:17" ht="14.25" customHeight="1" x14ac:dyDescent="0.25">
      <c r="B55" s="77" t="s">
        <v>14</v>
      </c>
      <c r="C55" s="77"/>
      <c r="D55" s="35">
        <f xml:space="preserve"> SUM(D49:D54)</f>
        <v>9102199.290000001</v>
      </c>
      <c r="E55" s="35">
        <f t="shared" ref="E55:L55" si="17" xml:space="preserve"> SUM(E49:E54)</f>
        <v>8699889.7400000002</v>
      </c>
      <c r="F55" s="35">
        <f t="shared" si="17"/>
        <v>9363654.0999999996</v>
      </c>
      <c r="G55" s="35">
        <f t="shared" si="17"/>
        <v>9275178.5899999999</v>
      </c>
      <c r="H55" s="35">
        <f t="shared" si="17"/>
        <v>9528201.3200000003</v>
      </c>
      <c r="I55" s="35">
        <f t="shared" si="17"/>
        <v>9250393.5299999993</v>
      </c>
      <c r="J55" s="35">
        <f xml:space="preserve"> SUM(J49:J54)</f>
        <v>9481840.0999999996</v>
      </c>
      <c r="K55" s="35">
        <f t="shared" si="17"/>
        <v>9623362.1499999985</v>
      </c>
      <c r="L55" s="35">
        <f t="shared" si="17"/>
        <v>9762631.410000002</v>
      </c>
      <c r="M55" s="35">
        <f xml:space="preserve"> SUM(M49:M54)</f>
        <v>9755609.6500000004</v>
      </c>
      <c r="N55" s="35">
        <f t="shared" ref="N55:O55" si="18" xml:space="preserve"> SUM(N49:N54)</f>
        <v>9401968.7200000007</v>
      </c>
      <c r="O55" s="35">
        <f t="shared" si="18"/>
        <v>9361361.8900000006</v>
      </c>
      <c r="P55" s="35">
        <f>SUM(D55:O55)</f>
        <v>112606290.48999999</v>
      </c>
    </row>
    <row r="56" spans="2:17" x14ac:dyDescent="0.25">
      <c r="B56" s="73" t="s">
        <v>15</v>
      </c>
      <c r="C56" s="5" t="s">
        <v>8</v>
      </c>
      <c r="D56" s="6">
        <v>31793.14</v>
      </c>
      <c r="E56" s="6">
        <v>35270.97</v>
      </c>
      <c r="F56" s="6">
        <v>35495.69</v>
      </c>
      <c r="G56" s="6">
        <v>38690.32</v>
      </c>
      <c r="H56" s="6">
        <v>38040.53</v>
      </c>
      <c r="I56" s="6">
        <v>41352.5</v>
      </c>
      <c r="J56" s="6">
        <v>41668.199999999997</v>
      </c>
      <c r="K56" s="6">
        <v>39411.53</v>
      </c>
      <c r="L56" s="6">
        <v>41222.6</v>
      </c>
      <c r="M56" s="6">
        <v>40866.58</v>
      </c>
      <c r="N56" s="6">
        <v>45906.58</v>
      </c>
      <c r="O56" s="6">
        <v>50410.2</v>
      </c>
      <c r="P56" s="7">
        <f>SUM(D56:O56)</f>
        <v>480128.84</v>
      </c>
      <c r="Q56" s="19"/>
    </row>
    <row r="57" spans="2:17" x14ac:dyDescent="0.25">
      <c r="B57" s="73"/>
      <c r="C57" s="5" t="s">
        <v>9</v>
      </c>
      <c r="D57" s="6">
        <v>75705.899999999994</v>
      </c>
      <c r="E57" s="6">
        <v>74074.11</v>
      </c>
      <c r="F57" s="6">
        <v>91749.85</v>
      </c>
      <c r="G57" s="6">
        <v>96237.11</v>
      </c>
      <c r="H57" s="6">
        <v>100350.23</v>
      </c>
      <c r="I57" s="6">
        <v>94538.18</v>
      </c>
      <c r="J57" s="6">
        <v>96425.48</v>
      </c>
      <c r="K57" s="6">
        <v>106133.2</v>
      </c>
      <c r="L57" s="6">
        <v>106461.1</v>
      </c>
      <c r="M57" s="6">
        <v>119464.86</v>
      </c>
      <c r="N57" s="6">
        <v>119495.7</v>
      </c>
      <c r="O57" s="6">
        <v>123811.74</v>
      </c>
      <c r="P57" s="7">
        <f t="shared" ref="P57:P79" si="19">SUM(D57:O57)</f>
        <v>1204447.46</v>
      </c>
      <c r="Q57" s="19"/>
    </row>
    <row r="58" spans="2:17" x14ac:dyDescent="0.25">
      <c r="B58" s="73"/>
      <c r="C58" s="5" t="s">
        <v>10</v>
      </c>
      <c r="D58" s="6">
        <v>56610.12</v>
      </c>
      <c r="E58" s="6">
        <v>51994.81</v>
      </c>
      <c r="F58" s="6">
        <v>76146.14</v>
      </c>
      <c r="G58" s="6">
        <v>71251.92</v>
      </c>
      <c r="H58" s="6">
        <v>71557.22</v>
      </c>
      <c r="I58" s="6">
        <v>71220.05</v>
      </c>
      <c r="J58" s="6">
        <v>74799.520000000004</v>
      </c>
      <c r="K58" s="6">
        <v>80500.38</v>
      </c>
      <c r="L58" s="6">
        <v>83586.45</v>
      </c>
      <c r="M58" s="6">
        <v>93430.09</v>
      </c>
      <c r="N58" s="6">
        <v>89135.75</v>
      </c>
      <c r="O58" s="6">
        <v>92054.61</v>
      </c>
      <c r="P58" s="7">
        <f t="shared" si="19"/>
        <v>912287.05999999982</v>
      </c>
      <c r="Q58" s="19"/>
    </row>
    <row r="59" spans="2:17" x14ac:dyDescent="0.25">
      <c r="B59" s="73"/>
      <c r="C59" s="5" t="s">
        <v>11</v>
      </c>
      <c r="D59" s="6">
        <v>26650.59</v>
      </c>
      <c r="E59" s="6">
        <v>20363.599999999999</v>
      </c>
      <c r="F59" s="6">
        <v>34081.4</v>
      </c>
      <c r="G59" s="6">
        <v>33564.400000000001</v>
      </c>
      <c r="H59" s="6">
        <v>32299.43</v>
      </c>
      <c r="I59" s="6">
        <v>29503.52</v>
      </c>
      <c r="J59" s="6">
        <v>31947.599999999999</v>
      </c>
      <c r="K59" s="6">
        <v>36061.199999999997</v>
      </c>
      <c r="L59" s="6">
        <v>39368.199999999997</v>
      </c>
      <c r="M59" s="6">
        <v>45171.99</v>
      </c>
      <c r="N59" s="6">
        <v>42123.69</v>
      </c>
      <c r="O59" s="6">
        <v>41515.730000000003</v>
      </c>
      <c r="P59" s="7">
        <f t="shared" si="19"/>
        <v>412651.35</v>
      </c>
      <c r="Q59" s="19"/>
    </row>
    <row r="60" spans="2:17" x14ac:dyDescent="0.25">
      <c r="B60" s="73"/>
      <c r="C60" s="5" t="s">
        <v>12</v>
      </c>
      <c r="D60" s="6">
        <v>6911</v>
      </c>
      <c r="E60" s="6">
        <v>5484.8</v>
      </c>
      <c r="F60" s="6">
        <v>9658.6</v>
      </c>
      <c r="G60" s="6">
        <v>8109.6</v>
      </c>
      <c r="H60" s="6">
        <v>9152</v>
      </c>
      <c r="I60" s="6">
        <v>7052.8</v>
      </c>
      <c r="J60" s="6">
        <v>8047.2</v>
      </c>
      <c r="K60" s="6">
        <v>9904.7999999999993</v>
      </c>
      <c r="L60" s="6">
        <v>10066.6</v>
      </c>
      <c r="M60" s="6">
        <v>13744</v>
      </c>
      <c r="N60" s="6">
        <v>12683.8</v>
      </c>
      <c r="O60" s="6">
        <v>11741.8</v>
      </c>
      <c r="P60" s="7">
        <f t="shared" si="19"/>
        <v>112557.00000000001</v>
      </c>
      <c r="Q60" s="19"/>
    </row>
    <row r="61" spans="2:17" x14ac:dyDescent="0.25">
      <c r="B61" s="73"/>
      <c r="C61" s="5" t="s">
        <v>13</v>
      </c>
      <c r="D61" s="6">
        <v>6179.8</v>
      </c>
      <c r="E61" s="6">
        <v>5830.4</v>
      </c>
      <c r="F61" s="6">
        <v>6835.8</v>
      </c>
      <c r="G61" s="6">
        <v>5572.4</v>
      </c>
      <c r="H61" s="6">
        <v>5211.2</v>
      </c>
      <c r="I61" s="6">
        <v>5580.6</v>
      </c>
      <c r="J61" s="6">
        <v>6091</v>
      </c>
      <c r="K61" s="6">
        <v>8323.11</v>
      </c>
      <c r="L61" s="6">
        <v>4766.5</v>
      </c>
      <c r="M61" s="6">
        <v>8577</v>
      </c>
      <c r="N61" s="6">
        <v>7332.2</v>
      </c>
      <c r="O61" s="6">
        <v>6571.8</v>
      </c>
      <c r="P61" s="7">
        <f t="shared" si="19"/>
        <v>76871.810000000012</v>
      </c>
      <c r="Q61" s="19"/>
    </row>
    <row r="62" spans="2:17" x14ac:dyDescent="0.25">
      <c r="B62" s="74" t="s">
        <v>14</v>
      </c>
      <c r="C62" s="74"/>
      <c r="D62" s="36">
        <f>SUM(D56:D61)</f>
        <v>203850.55</v>
      </c>
      <c r="E62" s="36">
        <f t="shared" ref="E62:O62" si="20">SUM(E56:E61)</f>
        <v>193018.69</v>
      </c>
      <c r="F62" s="36">
        <f t="shared" si="20"/>
        <v>253967.47999999998</v>
      </c>
      <c r="G62" s="36">
        <f t="shared" si="20"/>
        <v>253425.74999999997</v>
      </c>
      <c r="H62" s="36">
        <f t="shared" si="20"/>
        <v>256610.61000000002</v>
      </c>
      <c r="I62" s="36">
        <f t="shared" si="20"/>
        <v>249247.64999999997</v>
      </c>
      <c r="J62" s="36">
        <f>SUM(J56:J61)</f>
        <v>258979.00000000003</v>
      </c>
      <c r="K62" s="36">
        <f t="shared" si="20"/>
        <v>280334.21999999997</v>
      </c>
      <c r="L62" s="36">
        <f t="shared" si="20"/>
        <v>285471.45</v>
      </c>
      <c r="M62" s="36">
        <f t="shared" si="20"/>
        <v>321254.52</v>
      </c>
      <c r="N62" s="36">
        <f t="shared" si="20"/>
        <v>316677.71999999997</v>
      </c>
      <c r="O62" s="36">
        <f t="shared" si="20"/>
        <v>326105.87999999995</v>
      </c>
      <c r="P62" s="36">
        <f>SUM(D62:O62)</f>
        <v>3198943.5199999996</v>
      </c>
      <c r="Q62" s="19"/>
    </row>
    <row r="63" spans="2:17" x14ac:dyDescent="0.25">
      <c r="B63" s="75" t="s">
        <v>16</v>
      </c>
      <c r="C63" s="5" t="s">
        <v>17</v>
      </c>
      <c r="D63" s="6">
        <v>39176.089999999997</v>
      </c>
      <c r="E63" s="6">
        <v>40614.129999999997</v>
      </c>
      <c r="F63" s="6">
        <v>38972.400000000001</v>
      </c>
      <c r="G63" s="6">
        <v>38950.949999999997</v>
      </c>
      <c r="H63" s="6">
        <v>39224.86</v>
      </c>
      <c r="I63" s="6">
        <v>39419</v>
      </c>
      <c r="J63" s="6">
        <v>38744.400000000001</v>
      </c>
      <c r="K63" s="6">
        <v>38273.1</v>
      </c>
      <c r="L63" s="6">
        <v>38212.01</v>
      </c>
      <c r="M63" s="6">
        <v>38300.65</v>
      </c>
      <c r="N63" s="6">
        <v>39754.61</v>
      </c>
      <c r="O63" s="6">
        <v>39208.9</v>
      </c>
      <c r="P63" s="7">
        <f t="shared" si="19"/>
        <v>468851.10000000003</v>
      </c>
      <c r="Q63" s="19"/>
    </row>
    <row r="64" spans="2:17" x14ac:dyDescent="0.25">
      <c r="B64" s="75"/>
      <c r="C64" s="5" t="s">
        <v>18</v>
      </c>
      <c r="D64" s="6">
        <v>42956.82</v>
      </c>
      <c r="E64" s="6">
        <v>42705.01</v>
      </c>
      <c r="F64" s="6">
        <v>42627.07</v>
      </c>
      <c r="G64" s="6">
        <v>43578.2</v>
      </c>
      <c r="H64" s="6">
        <v>42738.39</v>
      </c>
      <c r="I64" s="6">
        <v>44242.19</v>
      </c>
      <c r="J64" s="6">
        <v>43434.45</v>
      </c>
      <c r="K64" s="6">
        <v>44054.27</v>
      </c>
      <c r="L64" s="6">
        <v>44069.5</v>
      </c>
      <c r="M64" s="6">
        <v>43370.400000000001</v>
      </c>
      <c r="N64" s="6">
        <v>43702.79</v>
      </c>
      <c r="O64" s="6">
        <v>43929.34</v>
      </c>
      <c r="P64" s="7">
        <f t="shared" si="19"/>
        <v>521408.43000000005</v>
      </c>
      <c r="Q64" s="19"/>
    </row>
    <row r="65" spans="1:17" x14ac:dyDescent="0.25">
      <c r="B65" s="75"/>
      <c r="C65" s="5" t="s">
        <v>19</v>
      </c>
      <c r="D65" s="6">
        <v>44922.2</v>
      </c>
      <c r="E65" s="6">
        <v>44547.59</v>
      </c>
      <c r="F65" s="6">
        <v>45565.59</v>
      </c>
      <c r="G65" s="6">
        <v>45140.15</v>
      </c>
      <c r="H65" s="6">
        <v>45051.93</v>
      </c>
      <c r="I65" s="6">
        <v>44141.75</v>
      </c>
      <c r="J65" s="6">
        <v>44772.69</v>
      </c>
      <c r="K65" s="6">
        <v>44849.95</v>
      </c>
      <c r="L65" s="6">
        <v>44507</v>
      </c>
      <c r="M65" s="6">
        <v>45274.080000000002</v>
      </c>
      <c r="N65" s="6">
        <v>44148.46</v>
      </c>
      <c r="O65" s="6">
        <v>42846.36</v>
      </c>
      <c r="P65" s="7">
        <f t="shared" si="19"/>
        <v>535767.75</v>
      </c>
      <c r="Q65" s="19"/>
    </row>
    <row r="66" spans="1:17" x14ac:dyDescent="0.25">
      <c r="B66" s="75"/>
      <c r="C66" s="5" t="s">
        <v>20</v>
      </c>
      <c r="D66" s="6">
        <v>214399.62</v>
      </c>
      <c r="E66" s="6">
        <v>209067.68</v>
      </c>
      <c r="F66" s="6">
        <v>221343.96</v>
      </c>
      <c r="G66" s="6">
        <v>223386.82</v>
      </c>
      <c r="H66" s="6">
        <v>225901.77</v>
      </c>
      <c r="I66" s="6">
        <v>224773.43</v>
      </c>
      <c r="J66" s="6">
        <v>231221.34</v>
      </c>
      <c r="K66" s="6">
        <v>236968.77</v>
      </c>
      <c r="L66" s="6">
        <v>238574.4</v>
      </c>
      <c r="M66" s="6">
        <v>241853.2</v>
      </c>
      <c r="N66" s="6">
        <v>227798.41</v>
      </c>
      <c r="O66" s="6">
        <v>230925.5</v>
      </c>
      <c r="P66" s="7">
        <f t="shared" si="19"/>
        <v>2726214.9000000004</v>
      </c>
      <c r="Q66" s="19"/>
    </row>
    <row r="67" spans="1:17" x14ac:dyDescent="0.25">
      <c r="B67" s="75"/>
      <c r="C67" s="5" t="s">
        <v>21</v>
      </c>
      <c r="D67" s="6">
        <v>641259.11</v>
      </c>
      <c r="E67" s="6">
        <v>615901.76</v>
      </c>
      <c r="F67" s="6">
        <v>684731.05</v>
      </c>
      <c r="G67" s="6">
        <v>714593.58</v>
      </c>
      <c r="H67" s="6">
        <v>773120.91</v>
      </c>
      <c r="I67" s="6">
        <v>770615.37</v>
      </c>
      <c r="J67" s="6">
        <v>777146.06</v>
      </c>
      <c r="K67" s="6">
        <v>812357.22</v>
      </c>
      <c r="L67" s="6">
        <v>829920.57</v>
      </c>
      <c r="M67" s="6">
        <v>801595.25</v>
      </c>
      <c r="N67" s="6">
        <v>768549.69</v>
      </c>
      <c r="O67" s="6">
        <v>750499.73</v>
      </c>
      <c r="P67" s="7">
        <f t="shared" si="19"/>
        <v>8940290.3000000007</v>
      </c>
      <c r="Q67" s="19"/>
    </row>
    <row r="68" spans="1:17" x14ac:dyDescent="0.25">
      <c r="B68" s="74" t="s">
        <v>14</v>
      </c>
      <c r="C68" s="74"/>
      <c r="D68" s="36">
        <f>SUM(D63:D67)</f>
        <v>982713.84</v>
      </c>
      <c r="E68" s="36">
        <f>SUM(E63:E67)</f>
        <v>952836.16999999993</v>
      </c>
      <c r="F68" s="36">
        <f>SUM(F63:F67)</f>
        <v>1033240.0700000001</v>
      </c>
      <c r="G68" s="36">
        <f>SUM(G63:G67)</f>
        <v>1065649.7</v>
      </c>
      <c r="H68" s="36">
        <f t="shared" ref="H68:O68" si="21">SUM(H63:H67)</f>
        <v>1126037.8599999999</v>
      </c>
      <c r="I68" s="36">
        <f t="shared" si="21"/>
        <v>1123191.74</v>
      </c>
      <c r="J68" s="36">
        <f>SUM(J63:J67)</f>
        <v>1135318.94</v>
      </c>
      <c r="K68" s="36">
        <f t="shared" si="21"/>
        <v>1176503.31</v>
      </c>
      <c r="L68" s="36">
        <f t="shared" si="21"/>
        <v>1195283.48</v>
      </c>
      <c r="M68" s="36">
        <f t="shared" si="21"/>
        <v>1170393.58</v>
      </c>
      <c r="N68" s="36">
        <f t="shared" si="21"/>
        <v>1123953.96</v>
      </c>
      <c r="O68" s="36">
        <f t="shared" si="21"/>
        <v>1107409.83</v>
      </c>
      <c r="P68" s="36">
        <f>SUM(D68:O68)</f>
        <v>13192532.480000002</v>
      </c>
      <c r="Q68" s="19"/>
    </row>
    <row r="69" spans="1:17" x14ac:dyDescent="0.25">
      <c r="B69" s="75" t="s">
        <v>22</v>
      </c>
      <c r="C69" s="5" t="s">
        <v>17</v>
      </c>
      <c r="D69" s="6">
        <v>310.7</v>
      </c>
      <c r="E69" s="6">
        <v>301.39999999999998</v>
      </c>
      <c r="F69" s="6">
        <v>316.7</v>
      </c>
      <c r="G69" s="6">
        <v>284.60000000000002</v>
      </c>
      <c r="H69" s="6">
        <v>292.10000000000002</v>
      </c>
      <c r="I69" s="6">
        <v>325.60000000000002</v>
      </c>
      <c r="J69" s="6">
        <v>283.7</v>
      </c>
      <c r="K69" s="6">
        <v>283.8</v>
      </c>
      <c r="L69" s="6">
        <v>288.3</v>
      </c>
      <c r="M69" s="6">
        <v>278.10000000000002</v>
      </c>
      <c r="N69" s="6">
        <v>317.60000000000002</v>
      </c>
      <c r="O69" s="6">
        <v>352</v>
      </c>
      <c r="P69" s="7">
        <f t="shared" si="19"/>
        <v>3634.6</v>
      </c>
      <c r="Q69" s="19"/>
    </row>
    <row r="70" spans="1:17" x14ac:dyDescent="0.25">
      <c r="B70" s="75"/>
      <c r="C70" s="5" t="s">
        <v>18</v>
      </c>
      <c r="D70" s="6">
        <v>449.5</v>
      </c>
      <c r="E70" s="6">
        <v>564.61</v>
      </c>
      <c r="F70" s="6">
        <v>456.9</v>
      </c>
      <c r="G70" s="6">
        <v>475.51</v>
      </c>
      <c r="H70" s="6">
        <v>475.11</v>
      </c>
      <c r="I70" s="6">
        <v>466.26</v>
      </c>
      <c r="J70" s="6">
        <v>436.8</v>
      </c>
      <c r="K70" s="6">
        <v>455.6</v>
      </c>
      <c r="L70" s="6">
        <v>390.2</v>
      </c>
      <c r="M70" s="6">
        <v>448.5</v>
      </c>
      <c r="N70" s="6">
        <v>517.79999999999995</v>
      </c>
      <c r="O70" s="6">
        <v>485.7</v>
      </c>
      <c r="P70" s="7">
        <f t="shared" si="19"/>
        <v>5622.4900000000007</v>
      </c>
      <c r="Q70" s="19"/>
    </row>
    <row r="71" spans="1:17" x14ac:dyDescent="0.25">
      <c r="B71" s="75"/>
      <c r="C71" s="5" t="s">
        <v>19</v>
      </c>
      <c r="D71" s="6">
        <v>656.8</v>
      </c>
      <c r="E71" s="6">
        <v>723.7</v>
      </c>
      <c r="F71" s="6">
        <v>629.79999999999995</v>
      </c>
      <c r="G71" s="6">
        <v>744.6</v>
      </c>
      <c r="H71" s="6">
        <v>532.4</v>
      </c>
      <c r="I71" s="6">
        <v>579.70000000000005</v>
      </c>
      <c r="J71" s="6">
        <v>561.5</v>
      </c>
      <c r="K71" s="6">
        <v>591.54999999999995</v>
      </c>
      <c r="L71" s="6">
        <v>644.95000000000005</v>
      </c>
      <c r="M71" s="6">
        <v>692.52</v>
      </c>
      <c r="N71" s="6">
        <v>621</v>
      </c>
      <c r="O71" s="6">
        <v>635.5</v>
      </c>
      <c r="P71" s="7">
        <f t="shared" si="19"/>
        <v>7614.02</v>
      </c>
      <c r="Q71" s="19"/>
    </row>
    <row r="72" spans="1:17" x14ac:dyDescent="0.25">
      <c r="B72" s="75"/>
      <c r="C72" s="5" t="s">
        <v>20</v>
      </c>
      <c r="D72" s="6">
        <v>5695.48</v>
      </c>
      <c r="E72" s="6">
        <v>4945.2</v>
      </c>
      <c r="F72" s="6">
        <v>5630.37</v>
      </c>
      <c r="G72" s="6">
        <v>5399.9</v>
      </c>
      <c r="H72" s="6">
        <v>5578.16</v>
      </c>
      <c r="I72" s="6">
        <v>5301.4</v>
      </c>
      <c r="J72" s="6">
        <v>5944.92</v>
      </c>
      <c r="K72" s="6">
        <v>5797.53</v>
      </c>
      <c r="L72" s="6">
        <v>6233.64</v>
      </c>
      <c r="M72" s="6">
        <v>6041.24</v>
      </c>
      <c r="N72" s="6">
        <v>6287.63</v>
      </c>
      <c r="O72" s="6">
        <v>5799.35</v>
      </c>
      <c r="P72" s="7">
        <f t="shared" si="19"/>
        <v>68654.819999999992</v>
      </c>
      <c r="Q72" s="19"/>
    </row>
    <row r="73" spans="1:17" x14ac:dyDescent="0.25">
      <c r="B73" s="75"/>
      <c r="C73" s="5" t="s">
        <v>21</v>
      </c>
      <c r="D73" s="6">
        <v>34772.400000000001</v>
      </c>
      <c r="E73" s="6">
        <v>31271.89</v>
      </c>
      <c r="F73" s="6">
        <v>31982.13</v>
      </c>
      <c r="G73" s="6">
        <v>34547.25</v>
      </c>
      <c r="H73" s="6">
        <v>36212.949999999997</v>
      </c>
      <c r="I73" s="6">
        <v>35514.32</v>
      </c>
      <c r="J73" s="6">
        <v>40140.519999999997</v>
      </c>
      <c r="K73" s="6">
        <v>42713.5</v>
      </c>
      <c r="L73" s="6">
        <v>43543.22</v>
      </c>
      <c r="M73" s="6">
        <v>44700.75</v>
      </c>
      <c r="N73" s="6">
        <v>40166.28</v>
      </c>
      <c r="O73" s="6">
        <v>38464.68</v>
      </c>
      <c r="P73" s="7">
        <f t="shared" si="19"/>
        <v>454029.88999999996</v>
      </c>
      <c r="Q73" s="19"/>
    </row>
    <row r="74" spans="1:17" x14ac:dyDescent="0.25">
      <c r="B74" s="74" t="s">
        <v>14</v>
      </c>
      <c r="C74" s="74"/>
      <c r="D74" s="36">
        <f>SUM(D69:D73)</f>
        <v>41884.880000000005</v>
      </c>
      <c r="E74" s="36">
        <f t="shared" ref="E74:O74" si="22">SUM(E69:E73)</f>
        <v>37806.800000000003</v>
      </c>
      <c r="F74" s="36">
        <f t="shared" si="22"/>
        <v>39015.9</v>
      </c>
      <c r="G74" s="36">
        <f t="shared" si="22"/>
        <v>41451.86</v>
      </c>
      <c r="H74" s="36">
        <f t="shared" si="22"/>
        <v>43090.720000000001</v>
      </c>
      <c r="I74" s="36">
        <f t="shared" si="22"/>
        <v>42187.28</v>
      </c>
      <c r="J74" s="36">
        <f>SUM(J69:J73)</f>
        <v>47367.439999999995</v>
      </c>
      <c r="K74" s="36">
        <f t="shared" si="22"/>
        <v>49841.979999999996</v>
      </c>
      <c r="L74" s="36">
        <f t="shared" si="22"/>
        <v>51100.31</v>
      </c>
      <c r="M74" s="36">
        <f t="shared" si="22"/>
        <v>52161.11</v>
      </c>
      <c r="N74" s="36">
        <f t="shared" si="22"/>
        <v>47910.31</v>
      </c>
      <c r="O74" s="36">
        <f t="shared" si="22"/>
        <v>45737.23</v>
      </c>
      <c r="P74" s="36">
        <f>SUM(D74:O74)</f>
        <v>539555.81999999995</v>
      </c>
      <c r="Q74" s="19"/>
    </row>
    <row r="75" spans="1:17" x14ac:dyDescent="0.25">
      <c r="B75" s="75" t="s">
        <v>23</v>
      </c>
      <c r="C75" s="5" t="s">
        <v>17</v>
      </c>
      <c r="D75" s="6">
        <v>407.4</v>
      </c>
      <c r="E75" s="6">
        <v>431.8</v>
      </c>
      <c r="F75" s="6">
        <v>406.6</v>
      </c>
      <c r="G75" s="6">
        <v>414.2</v>
      </c>
      <c r="H75" s="6">
        <v>348.6</v>
      </c>
      <c r="I75" s="6">
        <v>343</v>
      </c>
      <c r="J75" s="6">
        <v>311.8</v>
      </c>
      <c r="K75" s="6">
        <v>369.6</v>
      </c>
      <c r="L75" s="6">
        <v>344</v>
      </c>
      <c r="M75" s="6">
        <v>343.4</v>
      </c>
      <c r="N75" s="6">
        <v>344.2</v>
      </c>
      <c r="O75" s="6">
        <v>332.8</v>
      </c>
      <c r="P75" s="7">
        <f t="shared" si="19"/>
        <v>4397.4000000000005</v>
      </c>
      <c r="Q75" s="19"/>
    </row>
    <row r="76" spans="1:17" customFormat="1" x14ac:dyDescent="0.25">
      <c r="A76" s="13"/>
      <c r="B76" s="75"/>
      <c r="C76" s="5" t="s">
        <v>18</v>
      </c>
      <c r="D76" s="6">
        <v>554.79999999999995</v>
      </c>
      <c r="E76" s="6">
        <v>643</v>
      </c>
      <c r="F76" s="6">
        <v>662.2</v>
      </c>
      <c r="G76" s="6">
        <v>573.4</v>
      </c>
      <c r="H76" s="6">
        <v>485.4</v>
      </c>
      <c r="I76" s="6">
        <v>533</v>
      </c>
      <c r="J76" s="6">
        <v>433</v>
      </c>
      <c r="K76" s="6">
        <v>452.6</v>
      </c>
      <c r="L76" s="6">
        <v>444</v>
      </c>
      <c r="M76" s="6">
        <v>362</v>
      </c>
      <c r="N76" s="6">
        <v>425</v>
      </c>
      <c r="O76" s="6">
        <v>655.20000000000005</v>
      </c>
      <c r="P76" s="7">
        <f t="shared" si="19"/>
        <v>6223.6</v>
      </c>
      <c r="Q76" s="62"/>
    </row>
    <row r="77" spans="1:17" customFormat="1" x14ac:dyDescent="0.25">
      <c r="A77" s="13"/>
      <c r="B77" s="75"/>
      <c r="C77" s="5" t="s">
        <v>19</v>
      </c>
      <c r="D77" s="6">
        <v>880.6</v>
      </c>
      <c r="E77" s="6">
        <v>888</v>
      </c>
      <c r="F77" s="6">
        <v>813.4</v>
      </c>
      <c r="G77" s="6">
        <v>706</v>
      </c>
      <c r="H77" s="6">
        <v>806.8</v>
      </c>
      <c r="I77" s="6">
        <v>744.8</v>
      </c>
      <c r="J77" s="6">
        <v>811</v>
      </c>
      <c r="K77" s="6">
        <v>610</v>
      </c>
      <c r="L77" s="6">
        <v>507.4</v>
      </c>
      <c r="M77" s="6">
        <v>733</v>
      </c>
      <c r="N77" s="6">
        <v>703</v>
      </c>
      <c r="O77" s="6">
        <v>707</v>
      </c>
      <c r="P77" s="7">
        <f t="shared" si="19"/>
        <v>8911</v>
      </c>
      <c r="Q77" s="62"/>
    </row>
    <row r="78" spans="1:17" customFormat="1" x14ac:dyDescent="0.25">
      <c r="A78" s="13"/>
      <c r="B78" s="75"/>
      <c r="C78" s="5" t="s">
        <v>20</v>
      </c>
      <c r="D78" s="6">
        <v>11908.8</v>
      </c>
      <c r="E78" s="6">
        <v>14706</v>
      </c>
      <c r="F78" s="6">
        <v>11506</v>
      </c>
      <c r="G78" s="6">
        <v>11613</v>
      </c>
      <c r="H78" s="6">
        <v>13524.4</v>
      </c>
      <c r="I78" s="6">
        <v>10362.6</v>
      </c>
      <c r="J78" s="6">
        <v>10754</v>
      </c>
      <c r="K78" s="6">
        <v>10878.4</v>
      </c>
      <c r="L78" s="6">
        <v>10217.200000000001</v>
      </c>
      <c r="M78" s="6">
        <v>10064</v>
      </c>
      <c r="N78" s="6">
        <v>11101.6</v>
      </c>
      <c r="O78" s="6">
        <v>11830.4</v>
      </c>
      <c r="P78" s="7">
        <f t="shared" si="19"/>
        <v>138466.4</v>
      </c>
      <c r="Q78" s="62"/>
    </row>
    <row r="79" spans="1:17" customFormat="1" x14ac:dyDescent="0.25">
      <c r="A79" s="13"/>
      <c r="B79" s="75"/>
      <c r="C79" s="5" t="s">
        <v>21</v>
      </c>
      <c r="D79" s="6">
        <v>657105.15</v>
      </c>
      <c r="E79" s="6">
        <v>593544.56999999995</v>
      </c>
      <c r="F79" s="6">
        <v>627947.48</v>
      </c>
      <c r="G79" s="6">
        <v>732063.97</v>
      </c>
      <c r="H79" s="6">
        <v>752167.62</v>
      </c>
      <c r="I79" s="6">
        <v>763450.71</v>
      </c>
      <c r="J79" s="6">
        <v>747340.75</v>
      </c>
      <c r="K79" s="6">
        <v>777513.27</v>
      </c>
      <c r="L79" s="6">
        <v>833107.38</v>
      </c>
      <c r="M79" s="6">
        <v>831566.8</v>
      </c>
      <c r="N79" s="6">
        <v>786731.94</v>
      </c>
      <c r="O79" s="6">
        <v>709552.13</v>
      </c>
      <c r="P79" s="7">
        <f t="shared" si="19"/>
        <v>8812091.7699999996</v>
      </c>
      <c r="Q79" s="14"/>
    </row>
    <row r="80" spans="1:17" customFormat="1" x14ac:dyDescent="0.25">
      <c r="A80" s="13"/>
      <c r="B80" s="74" t="s">
        <v>14</v>
      </c>
      <c r="C80" s="74"/>
      <c r="D80" s="36">
        <f>SUM(D75:D79)</f>
        <v>670856.75</v>
      </c>
      <c r="E80" s="36">
        <f t="shared" ref="E80:O80" si="23">SUM(E75:E79)</f>
        <v>610213.37</v>
      </c>
      <c r="F80" s="36">
        <f t="shared" si="23"/>
        <v>641335.67999999993</v>
      </c>
      <c r="G80" s="36">
        <f t="shared" si="23"/>
        <v>745370.57</v>
      </c>
      <c r="H80" s="36">
        <f t="shared" si="23"/>
        <v>767332.82</v>
      </c>
      <c r="I80" s="36">
        <f t="shared" si="23"/>
        <v>775434.11</v>
      </c>
      <c r="J80" s="36">
        <f>SUM(J75:J79)</f>
        <v>759650.55</v>
      </c>
      <c r="K80" s="36">
        <f t="shared" si="23"/>
        <v>789823.87</v>
      </c>
      <c r="L80" s="36">
        <f t="shared" si="23"/>
        <v>844619.98</v>
      </c>
      <c r="M80" s="36">
        <f t="shared" si="23"/>
        <v>843069.20000000007</v>
      </c>
      <c r="N80" s="36">
        <f t="shared" si="23"/>
        <v>799305.74</v>
      </c>
      <c r="O80" s="36">
        <f t="shared" si="23"/>
        <v>723077.53</v>
      </c>
      <c r="P80" s="36">
        <f>SUM(D80:O80)</f>
        <v>8970090.1699999999</v>
      </c>
      <c r="Q80" s="2"/>
    </row>
    <row r="81" spans="1:18" customFormat="1" x14ac:dyDescent="0.25">
      <c r="A81" s="13"/>
      <c r="B81" s="74" t="s">
        <v>24</v>
      </c>
      <c r="C81" s="74"/>
      <c r="D81" s="36">
        <f>D55+D62+D68+D74+D80</f>
        <v>11001505.310000002</v>
      </c>
      <c r="E81" s="36">
        <f t="shared" ref="E81:O81" si="24">E55+E62+E68+E74+E80</f>
        <v>10493764.77</v>
      </c>
      <c r="F81" s="36">
        <v>12566048</v>
      </c>
      <c r="G81" s="36">
        <f>G55+G62+G68+G74+G80</f>
        <v>11381076.469999999</v>
      </c>
      <c r="H81" s="36">
        <f t="shared" si="24"/>
        <v>11721273.33</v>
      </c>
      <c r="I81" s="36">
        <f t="shared" si="24"/>
        <v>11440454.309999999</v>
      </c>
      <c r="J81" s="36">
        <f t="shared" si="24"/>
        <v>11683156.029999999</v>
      </c>
      <c r="K81" s="36">
        <f t="shared" si="24"/>
        <v>11919865.529999999</v>
      </c>
      <c r="L81" s="36">
        <f>L55+L62+L68+L74+L80</f>
        <v>12139106.630000003</v>
      </c>
      <c r="M81" s="36">
        <f t="shared" si="24"/>
        <v>12142488.059999999</v>
      </c>
      <c r="N81" s="36">
        <f t="shared" si="24"/>
        <v>11689816.450000003</v>
      </c>
      <c r="O81" s="36">
        <f t="shared" si="24"/>
        <v>11563692.360000001</v>
      </c>
      <c r="P81" s="36">
        <f>SUM(D81:O81)</f>
        <v>139742247.25</v>
      </c>
      <c r="Q81" s="2"/>
      <c r="R81" s="15"/>
    </row>
    <row r="82" spans="1:18" customFormat="1" x14ac:dyDescent="0.25">
      <c r="A82" s="13"/>
      <c r="B82" s="11" t="s">
        <v>29</v>
      </c>
      <c r="C82" s="1"/>
      <c r="D82" s="57"/>
      <c r="E82" s="57"/>
      <c r="F82" s="58"/>
      <c r="G82" s="57"/>
      <c r="H82" s="58"/>
      <c r="I82" s="57"/>
      <c r="J82" s="58"/>
      <c r="K82" s="57"/>
      <c r="L82" s="58"/>
      <c r="M82" s="58"/>
      <c r="N82" s="58"/>
      <c r="O82" s="58"/>
      <c r="P82" s="59"/>
      <c r="Q82" s="19"/>
      <c r="R82" s="60"/>
    </row>
    <row r="83" spans="1:18" customFormat="1" x14ac:dyDescent="0.25">
      <c r="A83" s="1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"/>
      <c r="R83" s="15"/>
    </row>
    <row r="84" spans="1:18" customFormat="1" ht="15.75" x14ac:dyDescent="0.25">
      <c r="A84" s="13"/>
      <c r="B84" s="78" t="s">
        <v>31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2"/>
      <c r="R84" s="15"/>
    </row>
    <row r="85" spans="1:18" customFormat="1" x14ac:dyDescent="0.25">
      <c r="A85" s="13"/>
      <c r="B85" s="76" t="s">
        <v>4</v>
      </c>
      <c r="C85" s="76" t="s">
        <v>5</v>
      </c>
      <c r="D85" s="3">
        <v>44562</v>
      </c>
      <c r="E85" s="3">
        <v>44593</v>
      </c>
      <c r="F85" s="3">
        <v>44621</v>
      </c>
      <c r="G85" s="3">
        <v>44652</v>
      </c>
      <c r="H85" s="3">
        <v>44682</v>
      </c>
      <c r="I85" s="3">
        <v>44713</v>
      </c>
      <c r="J85" s="3">
        <v>44743</v>
      </c>
      <c r="K85" s="3">
        <v>44774</v>
      </c>
      <c r="L85" s="3">
        <v>44805</v>
      </c>
      <c r="M85" s="3">
        <v>44835</v>
      </c>
      <c r="N85" s="3">
        <v>44866</v>
      </c>
      <c r="O85" s="3">
        <v>44896</v>
      </c>
      <c r="P85" s="4" t="s">
        <v>6</v>
      </c>
      <c r="Q85" s="2"/>
      <c r="R85" s="15"/>
    </row>
    <row r="86" spans="1:18" customFormat="1" x14ac:dyDescent="0.25">
      <c r="A86" s="13"/>
      <c r="B86" s="73" t="s">
        <v>7</v>
      </c>
      <c r="C86" s="5" t="s">
        <v>8</v>
      </c>
      <c r="D86" s="7">
        <f>+D8+D49</f>
        <v>3041988.59</v>
      </c>
      <c r="E86" s="7">
        <f t="shared" ref="E86:O86" si="25">+E8+E49</f>
        <v>3355601.77</v>
      </c>
      <c r="F86" s="7">
        <f t="shared" si="25"/>
        <v>2913281.3</v>
      </c>
      <c r="G86" s="7">
        <f t="shared" si="25"/>
        <v>3004452.35</v>
      </c>
      <c r="H86" s="7">
        <f t="shared" si="25"/>
        <v>2927884.26</v>
      </c>
      <c r="I86" s="7">
        <f t="shared" si="25"/>
        <v>3095276.27</v>
      </c>
      <c r="J86" s="7">
        <f t="shared" si="25"/>
        <v>2973974.13</v>
      </c>
      <c r="K86" s="7">
        <f t="shared" si="25"/>
        <v>2921485.16</v>
      </c>
      <c r="L86" s="7">
        <f t="shared" si="25"/>
        <v>2870170.8</v>
      </c>
      <c r="M86" s="7">
        <f t="shared" si="25"/>
        <v>2850413.37</v>
      </c>
      <c r="N86" s="7">
        <f t="shared" si="25"/>
        <v>2995592.05</v>
      </c>
      <c r="O86" s="7">
        <f t="shared" si="25"/>
        <v>3046814.75</v>
      </c>
      <c r="P86" s="7">
        <f>SUM(D86:O86)</f>
        <v>35996934.799999997</v>
      </c>
      <c r="Q86" s="2"/>
    </row>
    <row r="87" spans="1:18" customFormat="1" x14ac:dyDescent="0.25">
      <c r="A87" s="13"/>
      <c r="B87" s="73"/>
      <c r="C87" s="5" t="s">
        <v>9</v>
      </c>
      <c r="D87" s="7">
        <f t="shared" ref="D87:D91" si="26">+D9+D50</f>
        <v>7690916.5700000003</v>
      </c>
      <c r="E87" s="7">
        <f t="shared" ref="E87:O87" si="27">+E9+E50</f>
        <v>7615710.1899999995</v>
      </c>
      <c r="F87" s="7">
        <f t="shared" si="27"/>
        <v>7720748.0800000001</v>
      </c>
      <c r="G87" s="7">
        <f t="shared" si="27"/>
        <v>7676358.3900000006</v>
      </c>
      <c r="H87" s="7">
        <f t="shared" si="27"/>
        <v>7683974.4399999995</v>
      </c>
      <c r="I87" s="7">
        <f t="shared" si="27"/>
        <v>7590925.4299999997</v>
      </c>
      <c r="J87" s="7">
        <f t="shared" si="27"/>
        <v>7722477.3100000005</v>
      </c>
      <c r="K87" s="7">
        <f t="shared" si="27"/>
        <v>7705893.4100000001</v>
      </c>
      <c r="L87" s="7">
        <f t="shared" si="27"/>
        <v>7709751.8200000003</v>
      </c>
      <c r="M87" s="7">
        <f t="shared" si="27"/>
        <v>7709307.7000000002</v>
      </c>
      <c r="N87" s="7">
        <f t="shared" si="27"/>
        <v>7736482.3599999994</v>
      </c>
      <c r="O87" s="7">
        <f t="shared" si="27"/>
        <v>7708827.9100000001</v>
      </c>
      <c r="P87" s="7">
        <f t="shared" ref="P87:P116" si="28">SUM(D87:O87)</f>
        <v>92271373.610000014</v>
      </c>
      <c r="Q87" s="2"/>
    </row>
    <row r="88" spans="1:18" customFormat="1" x14ac:dyDescent="0.25">
      <c r="A88" s="13"/>
      <c r="B88" s="73"/>
      <c r="C88" s="5" t="s">
        <v>10</v>
      </c>
      <c r="D88" s="7">
        <f t="shared" si="26"/>
        <v>5253559.2</v>
      </c>
      <c r="E88" s="7">
        <f t="shared" ref="E88:O88" si="29">+E10+E51</f>
        <v>4601436.67</v>
      </c>
      <c r="F88" s="7">
        <f t="shared" si="29"/>
        <v>5550735.8599999994</v>
      </c>
      <c r="G88" s="7">
        <f t="shared" si="29"/>
        <v>5473698.8499999996</v>
      </c>
      <c r="H88" s="7">
        <f t="shared" si="29"/>
        <v>5589091.7400000002</v>
      </c>
      <c r="I88" s="7">
        <f t="shared" si="29"/>
        <v>5209148.66</v>
      </c>
      <c r="J88" s="7">
        <f t="shared" si="29"/>
        <v>5456200.5199999996</v>
      </c>
      <c r="K88" s="7">
        <f t="shared" si="29"/>
        <v>5552435.6099999994</v>
      </c>
      <c r="L88" s="7">
        <f t="shared" si="29"/>
        <v>5697513.4299999997</v>
      </c>
      <c r="M88" s="7">
        <f t="shared" si="29"/>
        <v>5854868.8499999996</v>
      </c>
      <c r="N88" s="7">
        <f t="shared" si="29"/>
        <v>5508291.9000000004</v>
      </c>
      <c r="O88" s="7">
        <f t="shared" si="29"/>
        <v>5380438.2400000002</v>
      </c>
      <c r="P88" s="7">
        <f t="shared" si="28"/>
        <v>65127419.530000001</v>
      </c>
      <c r="Q88" s="2"/>
    </row>
    <row r="89" spans="1:18" customFormat="1" x14ac:dyDescent="0.25">
      <c r="A89" s="13"/>
      <c r="B89" s="73"/>
      <c r="C89" s="5" t="s">
        <v>11</v>
      </c>
      <c r="D89" s="7">
        <f t="shared" si="26"/>
        <v>2311828.8199999998</v>
      </c>
      <c r="E89" s="7">
        <f t="shared" ref="E89:O89" si="30">+E11+E52</f>
        <v>1868256.65</v>
      </c>
      <c r="F89" s="7">
        <f t="shared" si="30"/>
        <v>2527231.6100000003</v>
      </c>
      <c r="G89" s="7">
        <f t="shared" si="30"/>
        <v>2386989.7999999998</v>
      </c>
      <c r="H89" s="7">
        <f t="shared" si="30"/>
        <v>2620785.58</v>
      </c>
      <c r="I89" s="7">
        <f t="shared" si="30"/>
        <v>2401109.4699999997</v>
      </c>
      <c r="J89" s="7">
        <f t="shared" si="30"/>
        <v>2546206.73</v>
      </c>
      <c r="K89" s="7">
        <f t="shared" si="30"/>
        <v>2676354.48</v>
      </c>
      <c r="L89" s="7">
        <f t="shared" si="30"/>
        <v>2801338.71</v>
      </c>
      <c r="M89" s="7">
        <f t="shared" si="30"/>
        <v>2808939</v>
      </c>
      <c r="N89" s="7">
        <f t="shared" si="30"/>
        <v>2466755.5</v>
      </c>
      <c r="O89" s="7">
        <f t="shared" si="30"/>
        <v>2334644.69</v>
      </c>
      <c r="P89" s="7">
        <f t="shared" si="28"/>
        <v>29750441.040000003</v>
      </c>
    </row>
    <row r="90" spans="1:18" customFormat="1" x14ac:dyDescent="0.25">
      <c r="A90" s="13"/>
      <c r="B90" s="73"/>
      <c r="C90" s="5" t="s">
        <v>12</v>
      </c>
      <c r="D90" s="7">
        <f t="shared" si="26"/>
        <v>791232.4</v>
      </c>
      <c r="E90" s="7">
        <f t="shared" ref="E90:O90" si="31">+E12+E53</f>
        <v>607531.86</v>
      </c>
      <c r="F90" s="7">
        <f t="shared" si="31"/>
        <v>875381.35</v>
      </c>
      <c r="G90" s="7">
        <f t="shared" si="31"/>
        <v>873815.5</v>
      </c>
      <c r="H90" s="7">
        <f t="shared" si="31"/>
        <v>954166.5</v>
      </c>
      <c r="I90" s="7">
        <f t="shared" si="31"/>
        <v>933134.7</v>
      </c>
      <c r="J90" s="7">
        <f t="shared" si="31"/>
        <v>996504.8</v>
      </c>
      <c r="K90" s="7">
        <f t="shared" si="31"/>
        <v>1061942.7</v>
      </c>
      <c r="L90" s="7">
        <f t="shared" si="31"/>
        <v>1142968.1000000001</v>
      </c>
      <c r="M90" s="7">
        <f t="shared" si="31"/>
        <v>1032648.55</v>
      </c>
      <c r="N90" s="7">
        <f t="shared" si="31"/>
        <v>827835.83000000007</v>
      </c>
      <c r="O90" s="7">
        <f t="shared" si="31"/>
        <v>788060.8</v>
      </c>
      <c r="P90" s="7">
        <f t="shared" si="28"/>
        <v>10885223.090000002</v>
      </c>
      <c r="Q90" s="2"/>
    </row>
    <row r="91" spans="1:18" customFormat="1" x14ac:dyDescent="0.25">
      <c r="A91" s="13"/>
      <c r="B91" s="73"/>
      <c r="C91" s="5" t="s">
        <v>13</v>
      </c>
      <c r="D91" s="7">
        <f t="shared" si="26"/>
        <v>611791.71</v>
      </c>
      <c r="E91" s="7">
        <f t="shared" ref="E91:N91" si="32">+E13+E54</f>
        <v>757151.6</v>
      </c>
      <c r="F91" s="7">
        <f t="shared" si="32"/>
        <v>716632.9</v>
      </c>
      <c r="G91" s="7">
        <f t="shared" si="32"/>
        <v>732777.7</v>
      </c>
      <c r="H91" s="7">
        <f t="shared" si="32"/>
        <v>891900.8</v>
      </c>
      <c r="I91" s="7">
        <f t="shared" si="32"/>
        <v>899938</v>
      </c>
      <c r="J91" s="7">
        <f t="shared" si="32"/>
        <v>913548.61</v>
      </c>
      <c r="K91" s="7">
        <f t="shared" si="32"/>
        <v>1056050.79</v>
      </c>
      <c r="L91" s="7">
        <f t="shared" si="32"/>
        <v>1094771.55</v>
      </c>
      <c r="M91" s="7">
        <f t="shared" si="32"/>
        <v>890829.17999999993</v>
      </c>
      <c r="N91" s="7">
        <f t="shared" si="32"/>
        <v>741683.08000000007</v>
      </c>
      <c r="O91" s="7">
        <f>+O13+O54</f>
        <v>888874.5</v>
      </c>
      <c r="P91" s="7">
        <f t="shared" si="28"/>
        <v>10195950.42</v>
      </c>
      <c r="Q91" s="2"/>
    </row>
    <row r="92" spans="1:18" customFormat="1" x14ac:dyDescent="0.25">
      <c r="A92" s="13"/>
      <c r="B92" s="74" t="s">
        <v>14</v>
      </c>
      <c r="C92" s="74"/>
      <c r="D92" s="36">
        <f>SUM(D86:D91)</f>
        <v>19701317.289999999</v>
      </c>
      <c r="E92" s="36">
        <f t="shared" ref="E92:L92" si="33">SUM(E86:E91)</f>
        <v>18805688.739999998</v>
      </c>
      <c r="F92" s="36">
        <f t="shared" si="33"/>
        <v>20304011.099999998</v>
      </c>
      <c r="G92" s="36">
        <f t="shared" si="33"/>
        <v>20148092.59</v>
      </c>
      <c r="H92" s="36">
        <f t="shared" si="33"/>
        <v>20667803.32</v>
      </c>
      <c r="I92" s="36">
        <f t="shared" si="33"/>
        <v>20129532.529999997</v>
      </c>
      <c r="J92" s="36">
        <f t="shared" si="33"/>
        <v>20608912.100000001</v>
      </c>
      <c r="K92" s="36">
        <f t="shared" si="33"/>
        <v>20974162.149999999</v>
      </c>
      <c r="L92" s="36">
        <f t="shared" si="33"/>
        <v>21316514.410000004</v>
      </c>
      <c r="M92" s="36">
        <f>SUM(M86:M91)</f>
        <v>21147006.650000002</v>
      </c>
      <c r="N92" s="36">
        <f t="shared" ref="N92:O92" si="34">SUM(N86:N91)</f>
        <v>20276640.719999999</v>
      </c>
      <c r="O92" s="36">
        <f t="shared" si="34"/>
        <v>20147660.890000001</v>
      </c>
      <c r="P92" s="36">
        <f>SUM(D92:O92)</f>
        <v>244227342.49000001</v>
      </c>
      <c r="Q92" s="2"/>
    </row>
    <row r="93" spans="1:18" customFormat="1" x14ac:dyDescent="0.25">
      <c r="A93" s="13"/>
      <c r="B93" s="73" t="s">
        <v>15</v>
      </c>
      <c r="C93" s="5" t="s">
        <v>8</v>
      </c>
      <c r="D93" s="7">
        <f t="shared" ref="D93:O98" si="35">+D15+D56</f>
        <v>68293.14</v>
      </c>
      <c r="E93" s="7">
        <f t="shared" si="35"/>
        <v>76017.97</v>
      </c>
      <c r="F93" s="7">
        <f t="shared" si="35"/>
        <v>76427.69</v>
      </c>
      <c r="G93" s="7">
        <f t="shared" si="35"/>
        <v>83214.320000000007</v>
      </c>
      <c r="H93" s="7">
        <f t="shared" si="35"/>
        <v>81807.53</v>
      </c>
      <c r="I93" s="7">
        <f t="shared" si="35"/>
        <v>88455.5</v>
      </c>
      <c r="J93" s="7">
        <f t="shared" si="35"/>
        <v>88653.2</v>
      </c>
      <c r="K93" s="7">
        <f t="shared" si="35"/>
        <v>84171.53</v>
      </c>
      <c r="L93" s="7">
        <f t="shared" si="35"/>
        <v>87837.6</v>
      </c>
      <c r="M93" s="7">
        <f t="shared" si="35"/>
        <v>87674.58</v>
      </c>
      <c r="N93" s="7">
        <f t="shared" si="35"/>
        <v>97975.58</v>
      </c>
      <c r="O93" s="7">
        <f t="shared" si="35"/>
        <v>107869.2</v>
      </c>
      <c r="P93" s="7">
        <f t="shared" si="28"/>
        <v>1028397.8399999999</v>
      </c>
      <c r="Q93" s="2"/>
    </row>
    <row r="94" spans="1:18" customFormat="1" x14ac:dyDescent="0.25">
      <c r="A94" s="13"/>
      <c r="B94" s="73"/>
      <c r="C94" s="5" t="s">
        <v>9</v>
      </c>
      <c r="D94" s="7">
        <f t="shared" si="35"/>
        <v>164932.9</v>
      </c>
      <c r="E94" s="7">
        <f t="shared" si="35"/>
        <v>162792.10999999999</v>
      </c>
      <c r="F94" s="7">
        <f t="shared" si="35"/>
        <v>199716.85</v>
      </c>
      <c r="G94" s="7">
        <f t="shared" si="35"/>
        <v>209763.11</v>
      </c>
      <c r="H94" s="7">
        <f t="shared" si="35"/>
        <v>218263.22999999998</v>
      </c>
      <c r="I94" s="7">
        <f t="shared" si="35"/>
        <v>205978.18</v>
      </c>
      <c r="J94" s="7">
        <f t="shared" si="35"/>
        <v>210392.47999999998</v>
      </c>
      <c r="K94" s="7">
        <f t="shared" si="35"/>
        <v>230607.2</v>
      </c>
      <c r="L94" s="7">
        <f t="shared" si="35"/>
        <v>230509.1</v>
      </c>
      <c r="M94" s="7">
        <f t="shared" si="35"/>
        <v>257972.86</v>
      </c>
      <c r="N94" s="7">
        <f t="shared" si="35"/>
        <v>257506.7</v>
      </c>
      <c r="O94" s="7">
        <f t="shared" si="35"/>
        <v>267084.74</v>
      </c>
      <c r="P94" s="7">
        <f t="shared" si="28"/>
        <v>2615519.46</v>
      </c>
      <c r="Q94" s="2"/>
    </row>
    <row r="95" spans="1:18" customFormat="1" x14ac:dyDescent="0.25">
      <c r="A95" s="13"/>
      <c r="B95" s="73"/>
      <c r="C95" s="5" t="s">
        <v>10</v>
      </c>
      <c r="D95" s="7">
        <f t="shared" si="35"/>
        <v>128117.12</v>
      </c>
      <c r="E95" s="7">
        <f t="shared" si="35"/>
        <v>116792.81</v>
      </c>
      <c r="F95" s="7">
        <f t="shared" si="35"/>
        <v>171015.14</v>
      </c>
      <c r="G95" s="7">
        <f t="shared" si="35"/>
        <v>161366.91999999998</v>
      </c>
      <c r="H95" s="7">
        <f t="shared" si="35"/>
        <v>161402.22</v>
      </c>
      <c r="I95" s="7">
        <f t="shared" si="35"/>
        <v>160215.04999999999</v>
      </c>
      <c r="J95" s="7">
        <f t="shared" si="35"/>
        <v>167869.52000000002</v>
      </c>
      <c r="K95" s="7">
        <f t="shared" si="35"/>
        <v>180714.38</v>
      </c>
      <c r="L95" s="7">
        <f t="shared" si="35"/>
        <v>188461.45</v>
      </c>
      <c r="M95" s="7">
        <f t="shared" si="35"/>
        <v>208693.09</v>
      </c>
      <c r="N95" s="7">
        <f t="shared" si="35"/>
        <v>198166.75</v>
      </c>
      <c r="O95" s="7">
        <f t="shared" si="35"/>
        <v>204527.61</v>
      </c>
      <c r="P95" s="7">
        <f t="shared" si="28"/>
        <v>2047342.06</v>
      </c>
      <c r="Q95" s="2"/>
    </row>
    <row r="96" spans="1:18" customFormat="1" hidden="1" x14ac:dyDescent="0.25">
      <c r="A96" s="13"/>
      <c r="B96" s="73"/>
      <c r="C96" s="5" t="s">
        <v>11</v>
      </c>
      <c r="D96" s="7">
        <f t="shared" si="35"/>
        <v>62198.59</v>
      </c>
      <c r="E96" s="7">
        <f t="shared" si="35"/>
        <v>47934.6</v>
      </c>
      <c r="F96" s="7">
        <f t="shared" si="35"/>
        <v>80367.399999999994</v>
      </c>
      <c r="G96" s="7">
        <f t="shared" si="35"/>
        <v>79071.399999999994</v>
      </c>
      <c r="H96" s="7">
        <f t="shared" si="35"/>
        <v>76285.429999999993</v>
      </c>
      <c r="I96" s="7">
        <f t="shared" si="35"/>
        <v>70692.52</v>
      </c>
      <c r="J96" s="7">
        <f t="shared" si="35"/>
        <v>75676.600000000006</v>
      </c>
      <c r="K96" s="7">
        <f t="shared" si="35"/>
        <v>85184.2</v>
      </c>
      <c r="L96" s="7">
        <f t="shared" si="35"/>
        <v>92592.2</v>
      </c>
      <c r="M96" s="7">
        <f t="shared" si="35"/>
        <v>104982.98999999999</v>
      </c>
      <c r="N96" s="7">
        <f t="shared" si="35"/>
        <v>97637.69</v>
      </c>
      <c r="O96" s="7">
        <f t="shared" si="35"/>
        <v>95703.73000000001</v>
      </c>
      <c r="P96" s="7">
        <f t="shared" si="28"/>
        <v>968327.34999999986</v>
      </c>
      <c r="Q96" s="2"/>
    </row>
    <row r="97" spans="1:17" customFormat="1" x14ac:dyDescent="0.25">
      <c r="A97" s="13"/>
      <c r="B97" s="73"/>
      <c r="C97" s="5" t="s">
        <v>12</v>
      </c>
      <c r="D97" s="7">
        <f t="shared" si="35"/>
        <v>17873</v>
      </c>
      <c r="E97" s="7">
        <f t="shared" si="35"/>
        <v>13585.8</v>
      </c>
      <c r="F97" s="7">
        <f t="shared" si="35"/>
        <v>23745.599999999999</v>
      </c>
      <c r="G97" s="7">
        <f t="shared" si="35"/>
        <v>21076.6</v>
      </c>
      <c r="H97" s="7">
        <f t="shared" si="35"/>
        <v>23297</v>
      </c>
      <c r="I97" s="7">
        <f t="shared" si="35"/>
        <v>18288.8</v>
      </c>
      <c r="J97" s="7">
        <f t="shared" si="35"/>
        <v>21703.200000000001</v>
      </c>
      <c r="K97" s="7">
        <f t="shared" si="35"/>
        <v>25461.8</v>
      </c>
      <c r="L97" s="7">
        <f t="shared" si="35"/>
        <v>26094.6</v>
      </c>
      <c r="M97" s="7">
        <f t="shared" si="35"/>
        <v>34155</v>
      </c>
      <c r="N97" s="7">
        <f t="shared" si="35"/>
        <v>30771.8</v>
      </c>
      <c r="O97" s="7">
        <f t="shared" si="35"/>
        <v>29079.8</v>
      </c>
      <c r="P97" s="7">
        <f t="shared" si="28"/>
        <v>285133</v>
      </c>
      <c r="Q97" s="2"/>
    </row>
    <row r="98" spans="1:17" customFormat="1" x14ac:dyDescent="0.25">
      <c r="A98" s="13"/>
      <c r="B98" s="73"/>
      <c r="C98" s="5" t="s">
        <v>13</v>
      </c>
      <c r="D98" s="7">
        <f t="shared" si="35"/>
        <v>15986.8</v>
      </c>
      <c r="E98" s="7">
        <f t="shared" si="35"/>
        <v>14051.4</v>
      </c>
      <c r="F98" s="7">
        <f t="shared" si="35"/>
        <v>18075.8</v>
      </c>
      <c r="G98" s="7">
        <f t="shared" si="35"/>
        <v>15044.4</v>
      </c>
      <c r="H98" s="7">
        <f t="shared" si="35"/>
        <v>14887.2</v>
      </c>
      <c r="I98" s="7">
        <f t="shared" si="35"/>
        <v>15287.6</v>
      </c>
      <c r="J98" s="7">
        <f t="shared" si="35"/>
        <v>16205</v>
      </c>
      <c r="K98" s="7">
        <f t="shared" si="35"/>
        <v>20837.11</v>
      </c>
      <c r="L98" s="7">
        <f t="shared" si="35"/>
        <v>13205.5</v>
      </c>
      <c r="M98" s="7">
        <f t="shared" si="35"/>
        <v>21658</v>
      </c>
      <c r="N98" s="7">
        <f t="shared" si="35"/>
        <v>18661.2</v>
      </c>
      <c r="O98" s="7">
        <f t="shared" si="35"/>
        <v>19180.8</v>
      </c>
      <c r="P98" s="7">
        <f t="shared" si="28"/>
        <v>203080.81</v>
      </c>
      <c r="Q98" s="2"/>
    </row>
    <row r="99" spans="1:17" customFormat="1" x14ac:dyDescent="0.25">
      <c r="A99" s="13"/>
      <c r="B99" s="74" t="s">
        <v>14</v>
      </c>
      <c r="C99" s="74"/>
      <c r="D99" s="36">
        <f>SUM(D93:D98)</f>
        <v>457401.55</v>
      </c>
      <c r="E99" s="36">
        <f t="shared" ref="E99:O99" si="36">SUM(E93:E98)</f>
        <v>431174.69</v>
      </c>
      <c r="F99" s="36">
        <f t="shared" si="36"/>
        <v>569348.4800000001</v>
      </c>
      <c r="G99" s="36">
        <f t="shared" si="36"/>
        <v>569536.75</v>
      </c>
      <c r="H99" s="36">
        <f t="shared" si="36"/>
        <v>575942.60999999987</v>
      </c>
      <c r="I99" s="36">
        <f t="shared" si="36"/>
        <v>558917.65</v>
      </c>
      <c r="J99" s="36">
        <f t="shared" si="36"/>
        <v>580500</v>
      </c>
      <c r="K99" s="36">
        <f t="shared" si="36"/>
        <v>626976.22</v>
      </c>
      <c r="L99" s="36">
        <f t="shared" si="36"/>
        <v>638700.44999999995</v>
      </c>
      <c r="M99" s="36">
        <f t="shared" si="36"/>
        <v>715136.52</v>
      </c>
      <c r="N99" s="36">
        <f t="shared" si="36"/>
        <v>700719.72</v>
      </c>
      <c r="O99" s="36">
        <f t="shared" si="36"/>
        <v>723445.88000000012</v>
      </c>
      <c r="P99" s="36">
        <f>SUM(D99:O99)</f>
        <v>7147800.5199999996</v>
      </c>
      <c r="Q99" s="2"/>
    </row>
    <row r="100" spans="1:17" customFormat="1" x14ac:dyDescent="0.25">
      <c r="A100" s="13"/>
      <c r="B100" s="75" t="s">
        <v>16</v>
      </c>
      <c r="C100" s="5" t="s">
        <v>17</v>
      </c>
      <c r="D100" s="7">
        <f t="shared" ref="D100:O104" si="37">+D22+D63</f>
        <v>80907.09</v>
      </c>
      <c r="E100" s="7">
        <f t="shared" si="37"/>
        <v>83577.13</v>
      </c>
      <c r="F100" s="7">
        <f t="shared" si="37"/>
        <v>80821.399999999994</v>
      </c>
      <c r="G100" s="7">
        <f t="shared" si="37"/>
        <v>80366.95</v>
      </c>
      <c r="H100" s="7">
        <f t="shared" si="37"/>
        <v>80813.86</v>
      </c>
      <c r="I100" s="7">
        <f t="shared" si="37"/>
        <v>81482</v>
      </c>
      <c r="J100" s="7">
        <f t="shared" si="37"/>
        <v>80031.399999999994</v>
      </c>
      <c r="K100" s="7">
        <f t="shared" si="37"/>
        <v>79078.100000000006</v>
      </c>
      <c r="L100" s="7">
        <f t="shared" si="37"/>
        <v>78418.010000000009</v>
      </c>
      <c r="M100" s="7">
        <f t="shared" si="37"/>
        <v>79133.649999999994</v>
      </c>
      <c r="N100" s="7">
        <f t="shared" si="37"/>
        <v>81759.61</v>
      </c>
      <c r="O100" s="7">
        <f t="shared" si="37"/>
        <v>81074.899999999994</v>
      </c>
      <c r="P100" s="7">
        <f>SUM(D100:O100)</f>
        <v>967464.1</v>
      </c>
      <c r="Q100" s="2"/>
    </row>
    <row r="101" spans="1:17" customFormat="1" x14ac:dyDescent="0.25">
      <c r="A101" s="13"/>
      <c r="B101" s="75"/>
      <c r="C101" s="5" t="s">
        <v>18</v>
      </c>
      <c r="D101" s="7">
        <f t="shared" si="37"/>
        <v>89145.82</v>
      </c>
      <c r="E101" s="7">
        <f t="shared" si="37"/>
        <v>88779.010000000009</v>
      </c>
      <c r="F101" s="7">
        <f t="shared" si="37"/>
        <v>88305.07</v>
      </c>
      <c r="G101" s="7">
        <f t="shared" si="37"/>
        <v>90331.199999999997</v>
      </c>
      <c r="H101" s="7">
        <f t="shared" si="37"/>
        <v>88768.39</v>
      </c>
      <c r="I101" s="7">
        <f t="shared" si="37"/>
        <v>91611.19</v>
      </c>
      <c r="J101" s="7">
        <f t="shared" si="37"/>
        <v>89860.45</v>
      </c>
      <c r="K101" s="7">
        <f t="shared" si="37"/>
        <v>90935.26999999999</v>
      </c>
      <c r="L101" s="7">
        <f t="shared" si="37"/>
        <v>91274.5</v>
      </c>
      <c r="M101" s="7">
        <f t="shared" si="37"/>
        <v>89672.4</v>
      </c>
      <c r="N101" s="7">
        <f t="shared" si="37"/>
        <v>90244.790000000008</v>
      </c>
      <c r="O101" s="7">
        <f t="shared" si="37"/>
        <v>90769.34</v>
      </c>
      <c r="P101" s="7">
        <f t="shared" si="28"/>
        <v>1079697.4300000002</v>
      </c>
      <c r="Q101" s="2"/>
    </row>
    <row r="102" spans="1:17" customFormat="1" x14ac:dyDescent="0.25">
      <c r="A102" s="13"/>
      <c r="B102" s="75"/>
      <c r="C102" s="5" t="s">
        <v>19</v>
      </c>
      <c r="D102" s="7">
        <f t="shared" si="37"/>
        <v>93099.199999999997</v>
      </c>
      <c r="E102" s="7">
        <f t="shared" si="37"/>
        <v>92943.59</v>
      </c>
      <c r="F102" s="7">
        <f t="shared" si="37"/>
        <v>95282.59</v>
      </c>
      <c r="G102" s="7">
        <f t="shared" si="37"/>
        <v>93813.15</v>
      </c>
      <c r="H102" s="7">
        <f t="shared" si="37"/>
        <v>93633.93</v>
      </c>
      <c r="I102" s="7">
        <f t="shared" si="37"/>
        <v>92168.75</v>
      </c>
      <c r="J102" s="7">
        <f t="shared" si="37"/>
        <v>93518.69</v>
      </c>
      <c r="K102" s="7">
        <f t="shared" si="37"/>
        <v>93500.95</v>
      </c>
      <c r="L102" s="7">
        <f t="shared" si="37"/>
        <v>92458</v>
      </c>
      <c r="M102" s="7">
        <f t="shared" si="37"/>
        <v>94174.080000000002</v>
      </c>
      <c r="N102" s="7">
        <f t="shared" si="37"/>
        <v>91836.459999999992</v>
      </c>
      <c r="O102" s="7">
        <f t="shared" si="37"/>
        <v>89149.36</v>
      </c>
      <c r="P102" s="7">
        <f t="shared" si="28"/>
        <v>1115578.7499999998</v>
      </c>
      <c r="Q102" s="2"/>
    </row>
    <row r="103" spans="1:17" customFormat="1" x14ac:dyDescent="0.25">
      <c r="A103" s="13"/>
      <c r="B103" s="75"/>
      <c r="C103" s="5" t="s">
        <v>20</v>
      </c>
      <c r="D103" s="7">
        <f t="shared" si="37"/>
        <v>451308.62</v>
      </c>
      <c r="E103" s="7">
        <f t="shared" si="37"/>
        <v>439602.68</v>
      </c>
      <c r="F103" s="7">
        <f t="shared" si="37"/>
        <v>465800.95999999996</v>
      </c>
      <c r="G103" s="7">
        <f t="shared" si="37"/>
        <v>470959.82</v>
      </c>
      <c r="H103" s="7">
        <f t="shared" si="37"/>
        <v>476179.77</v>
      </c>
      <c r="I103" s="7">
        <f t="shared" si="37"/>
        <v>472482.43</v>
      </c>
      <c r="J103" s="7">
        <f t="shared" si="37"/>
        <v>486117.33999999997</v>
      </c>
      <c r="K103" s="7">
        <f t="shared" si="37"/>
        <v>498853.77</v>
      </c>
      <c r="L103" s="7">
        <f t="shared" si="37"/>
        <v>502433.4</v>
      </c>
      <c r="M103" s="7">
        <f t="shared" si="37"/>
        <v>509125.2</v>
      </c>
      <c r="N103" s="7">
        <f t="shared" si="37"/>
        <v>478671.41000000003</v>
      </c>
      <c r="O103" s="7">
        <f t="shared" si="37"/>
        <v>482109.5</v>
      </c>
      <c r="P103" s="7">
        <f t="shared" si="28"/>
        <v>5733644.9000000004</v>
      </c>
      <c r="Q103" s="2"/>
    </row>
    <row r="104" spans="1:17" customFormat="1" x14ac:dyDescent="0.25">
      <c r="A104" s="13"/>
      <c r="B104" s="75"/>
      <c r="C104" s="5" t="s">
        <v>21</v>
      </c>
      <c r="D104" s="7">
        <f t="shared" si="37"/>
        <v>1306819.1099999999</v>
      </c>
      <c r="E104" s="7">
        <f t="shared" si="37"/>
        <v>1257097.76</v>
      </c>
      <c r="F104" s="7">
        <f t="shared" si="37"/>
        <v>1398830.05</v>
      </c>
      <c r="G104" s="7">
        <f t="shared" si="37"/>
        <v>1459869.58</v>
      </c>
      <c r="H104" s="7">
        <f t="shared" si="37"/>
        <v>1583823.9100000001</v>
      </c>
      <c r="I104" s="7">
        <f t="shared" si="37"/>
        <v>1575679.37</v>
      </c>
      <c r="J104" s="7">
        <f t="shared" si="37"/>
        <v>1589471.06</v>
      </c>
      <c r="K104" s="7">
        <f t="shared" si="37"/>
        <v>1670681.22</v>
      </c>
      <c r="L104" s="7">
        <f t="shared" si="37"/>
        <v>1699635.5699999998</v>
      </c>
      <c r="M104" s="7">
        <f t="shared" si="37"/>
        <v>1636639.25</v>
      </c>
      <c r="N104" s="7">
        <f t="shared" si="37"/>
        <v>1566862.69</v>
      </c>
      <c r="O104" s="7">
        <f t="shared" si="37"/>
        <v>1533967.73</v>
      </c>
      <c r="P104" s="7">
        <f t="shared" si="28"/>
        <v>18279377.300000001</v>
      </c>
      <c r="Q104" s="2"/>
    </row>
    <row r="105" spans="1:17" customFormat="1" x14ac:dyDescent="0.25">
      <c r="A105" s="13"/>
      <c r="B105" s="74" t="s">
        <v>14</v>
      </c>
      <c r="C105" s="74"/>
      <c r="D105" s="36">
        <f>SUM(D100:D104)</f>
        <v>2021279.8399999999</v>
      </c>
      <c r="E105" s="36">
        <f t="shared" ref="E105:O105" si="38">SUM(E100:E104)</f>
        <v>1962000.17</v>
      </c>
      <c r="F105" s="36">
        <f t="shared" si="38"/>
        <v>2129040.0700000003</v>
      </c>
      <c r="G105" s="36">
        <f t="shared" si="38"/>
        <v>2195340.7000000002</v>
      </c>
      <c r="H105" s="36">
        <f t="shared" si="38"/>
        <v>2323219.8600000003</v>
      </c>
      <c r="I105" s="36">
        <f t="shared" si="38"/>
        <v>2313423.7400000002</v>
      </c>
      <c r="J105" s="36">
        <f t="shared" si="38"/>
        <v>2338998.94</v>
      </c>
      <c r="K105" s="36">
        <f t="shared" si="38"/>
        <v>2433049.31</v>
      </c>
      <c r="L105" s="36">
        <f t="shared" si="38"/>
        <v>2464219.48</v>
      </c>
      <c r="M105" s="36">
        <f t="shared" si="38"/>
        <v>2408744.58</v>
      </c>
      <c r="N105" s="36">
        <f t="shared" si="38"/>
        <v>2309374.96</v>
      </c>
      <c r="O105" s="36">
        <f t="shared" si="38"/>
        <v>2277070.83</v>
      </c>
      <c r="P105" s="36">
        <f>SUM(D105:O105)</f>
        <v>27175762.479999997</v>
      </c>
      <c r="Q105" s="2"/>
    </row>
    <row r="106" spans="1:17" customFormat="1" x14ac:dyDescent="0.25">
      <c r="A106" s="13"/>
      <c r="B106" s="75" t="s">
        <v>22</v>
      </c>
      <c r="C106" s="5" t="s">
        <v>17</v>
      </c>
      <c r="D106" s="7">
        <f t="shared" ref="D106:O110" si="39">+D28+D69</f>
        <v>685.7</v>
      </c>
      <c r="E106" s="7">
        <f t="shared" si="39"/>
        <v>678.4</v>
      </c>
      <c r="F106" s="7">
        <f t="shared" si="39"/>
        <v>691.7</v>
      </c>
      <c r="G106" s="7">
        <f t="shared" si="39"/>
        <v>629.6</v>
      </c>
      <c r="H106" s="7">
        <f t="shared" si="39"/>
        <v>662.1</v>
      </c>
      <c r="I106" s="7">
        <f t="shared" si="39"/>
        <v>716.6</v>
      </c>
      <c r="J106" s="7">
        <f t="shared" si="39"/>
        <v>643.70000000000005</v>
      </c>
      <c r="K106" s="7">
        <f t="shared" si="39"/>
        <v>639.79999999999995</v>
      </c>
      <c r="L106" s="7">
        <f t="shared" si="39"/>
        <v>649.29999999999995</v>
      </c>
      <c r="M106" s="7">
        <f t="shared" si="39"/>
        <v>623.1</v>
      </c>
      <c r="N106" s="7">
        <f t="shared" si="39"/>
        <v>709.6</v>
      </c>
      <c r="O106" s="7">
        <f t="shared" si="39"/>
        <v>769</v>
      </c>
      <c r="P106" s="7">
        <f>SUM(D106:O106)</f>
        <v>8098.6000000000013</v>
      </c>
      <c r="Q106" s="2"/>
    </row>
    <row r="107" spans="1:17" x14ac:dyDescent="0.25">
      <c r="B107" s="75"/>
      <c r="C107" s="5" t="s">
        <v>18</v>
      </c>
      <c r="D107" s="7">
        <f t="shared" si="39"/>
        <v>1006.5</v>
      </c>
      <c r="E107" s="7">
        <f t="shared" si="39"/>
        <v>1191.6100000000001</v>
      </c>
      <c r="F107" s="7">
        <f t="shared" si="39"/>
        <v>991.9</v>
      </c>
      <c r="G107" s="7">
        <f t="shared" si="39"/>
        <v>1087.51</v>
      </c>
      <c r="H107" s="7">
        <f t="shared" si="39"/>
        <v>1048.1100000000001</v>
      </c>
      <c r="I107" s="7">
        <f t="shared" si="39"/>
        <v>1018.26</v>
      </c>
      <c r="J107" s="7">
        <f t="shared" si="39"/>
        <v>994.8</v>
      </c>
      <c r="K107" s="7">
        <f t="shared" si="39"/>
        <v>1018.6</v>
      </c>
      <c r="L107" s="7">
        <f t="shared" si="39"/>
        <v>872.2</v>
      </c>
      <c r="M107" s="7">
        <f t="shared" si="39"/>
        <v>973.5</v>
      </c>
      <c r="N107" s="7">
        <f t="shared" si="39"/>
        <v>1132.8</v>
      </c>
      <c r="O107" s="7">
        <f t="shared" si="39"/>
        <v>1077.7</v>
      </c>
      <c r="P107" s="7">
        <f t="shared" si="28"/>
        <v>12413.490000000002</v>
      </c>
    </row>
    <row r="108" spans="1:17" x14ac:dyDescent="0.25">
      <c r="B108" s="75"/>
      <c r="C108" s="5" t="s">
        <v>19</v>
      </c>
      <c r="D108" s="7">
        <f t="shared" si="39"/>
        <v>1443.8</v>
      </c>
      <c r="E108" s="7">
        <f t="shared" si="39"/>
        <v>1628.7</v>
      </c>
      <c r="F108" s="7">
        <f t="shared" si="39"/>
        <v>1418.8</v>
      </c>
      <c r="G108" s="7">
        <f t="shared" si="39"/>
        <v>1603.6</v>
      </c>
      <c r="H108" s="7">
        <f t="shared" si="39"/>
        <v>1246.4000000000001</v>
      </c>
      <c r="I108" s="7">
        <f t="shared" si="39"/>
        <v>1339.7</v>
      </c>
      <c r="J108" s="7">
        <f t="shared" si="39"/>
        <v>1227.5</v>
      </c>
      <c r="K108" s="7">
        <f t="shared" si="39"/>
        <v>1212.55</v>
      </c>
      <c r="L108" s="7">
        <f t="shared" si="39"/>
        <v>1351.95</v>
      </c>
      <c r="M108" s="7">
        <f t="shared" si="39"/>
        <v>1484.52</v>
      </c>
      <c r="N108" s="7">
        <f t="shared" si="39"/>
        <v>1368</v>
      </c>
      <c r="O108" s="7">
        <f t="shared" si="39"/>
        <v>1396.5</v>
      </c>
      <c r="P108" s="7">
        <f t="shared" si="28"/>
        <v>16722.02</v>
      </c>
    </row>
    <row r="109" spans="1:17" x14ac:dyDescent="0.25">
      <c r="B109" s="75"/>
      <c r="C109" s="5" t="s">
        <v>20</v>
      </c>
      <c r="D109" s="7">
        <f t="shared" si="39"/>
        <v>12889.48</v>
      </c>
      <c r="E109" s="7">
        <f t="shared" si="39"/>
        <v>11245.2</v>
      </c>
      <c r="F109" s="7">
        <f t="shared" si="39"/>
        <v>12451.369999999999</v>
      </c>
      <c r="G109" s="7">
        <f t="shared" si="39"/>
        <v>12201.9</v>
      </c>
      <c r="H109" s="7">
        <f t="shared" si="39"/>
        <v>12270.16</v>
      </c>
      <c r="I109" s="7">
        <f t="shared" si="39"/>
        <v>11963.4</v>
      </c>
      <c r="J109" s="7">
        <f t="shared" si="39"/>
        <v>12944.92</v>
      </c>
      <c r="K109" s="7">
        <f t="shared" si="39"/>
        <v>13024.529999999999</v>
      </c>
      <c r="L109" s="7">
        <f t="shared" si="39"/>
        <v>13928.64</v>
      </c>
      <c r="M109" s="7">
        <f t="shared" si="39"/>
        <v>13320.24</v>
      </c>
      <c r="N109" s="7">
        <f t="shared" si="39"/>
        <v>13771.630000000001</v>
      </c>
      <c r="O109" s="7">
        <f t="shared" si="39"/>
        <v>12969.35</v>
      </c>
      <c r="P109" s="7">
        <f t="shared" si="28"/>
        <v>152980.82</v>
      </c>
    </row>
    <row r="110" spans="1:17" x14ac:dyDescent="0.25">
      <c r="B110" s="75"/>
      <c r="C110" s="5" t="s">
        <v>21</v>
      </c>
      <c r="D110" s="7">
        <f t="shared" si="39"/>
        <v>71846.399999999994</v>
      </c>
      <c r="E110" s="7">
        <f t="shared" si="39"/>
        <v>64802.89</v>
      </c>
      <c r="F110" s="7">
        <f t="shared" si="39"/>
        <v>68227.13</v>
      </c>
      <c r="G110" s="7">
        <f t="shared" si="39"/>
        <v>74034.25</v>
      </c>
      <c r="H110" s="7">
        <f t="shared" si="39"/>
        <v>78404.95</v>
      </c>
      <c r="I110" s="7">
        <f t="shared" si="39"/>
        <v>76262.320000000007</v>
      </c>
      <c r="J110" s="7">
        <f t="shared" si="39"/>
        <v>84174.51999999999</v>
      </c>
      <c r="K110" s="7">
        <f t="shared" si="39"/>
        <v>91040.5</v>
      </c>
      <c r="L110" s="7">
        <f t="shared" si="39"/>
        <v>92992.22</v>
      </c>
      <c r="M110" s="7">
        <f t="shared" si="39"/>
        <v>95523.75</v>
      </c>
      <c r="N110" s="7">
        <f t="shared" si="39"/>
        <v>84690.28</v>
      </c>
      <c r="O110" s="7">
        <f t="shared" si="39"/>
        <v>79960.679999999993</v>
      </c>
      <c r="P110" s="7">
        <f t="shared" si="28"/>
        <v>961959.8899999999</v>
      </c>
    </row>
    <row r="111" spans="1:17" x14ac:dyDescent="0.25">
      <c r="B111" s="74" t="s">
        <v>14</v>
      </c>
      <c r="C111" s="74"/>
      <c r="D111" s="36">
        <f>SUM(D106:D110)</f>
        <v>87871.87999999999</v>
      </c>
      <c r="E111" s="36">
        <f t="shared" ref="E111:O111" si="40">SUM(E106:E110)</f>
        <v>79546.8</v>
      </c>
      <c r="F111" s="36">
        <f t="shared" si="40"/>
        <v>83780.900000000009</v>
      </c>
      <c r="G111" s="36">
        <f t="shared" si="40"/>
        <v>89556.86</v>
      </c>
      <c r="H111" s="36">
        <f t="shared" si="40"/>
        <v>93631.72</v>
      </c>
      <c r="I111" s="36">
        <f t="shared" si="40"/>
        <v>91300.28</v>
      </c>
      <c r="J111" s="36">
        <f t="shared" si="40"/>
        <v>99985.439999999988</v>
      </c>
      <c r="K111" s="36">
        <f t="shared" si="40"/>
        <v>106935.98</v>
      </c>
      <c r="L111" s="36">
        <f t="shared" si="40"/>
        <v>109794.31</v>
      </c>
      <c r="M111" s="36">
        <f t="shared" si="40"/>
        <v>111925.11</v>
      </c>
      <c r="N111" s="36">
        <f t="shared" si="40"/>
        <v>101672.31</v>
      </c>
      <c r="O111" s="36">
        <f t="shared" si="40"/>
        <v>96173.23</v>
      </c>
      <c r="P111" s="36">
        <f>SUM(D111:O111)</f>
        <v>1152174.8199999998</v>
      </c>
    </row>
    <row r="112" spans="1:17" x14ac:dyDescent="0.25">
      <c r="B112" s="75" t="s">
        <v>23</v>
      </c>
      <c r="C112" s="5" t="s">
        <v>17</v>
      </c>
      <c r="D112" s="7">
        <f t="shared" ref="D112:O116" si="41">+D34+D75</f>
        <v>912.4</v>
      </c>
      <c r="E112" s="7">
        <f t="shared" si="41"/>
        <v>995.8</v>
      </c>
      <c r="F112" s="7">
        <f t="shared" si="41"/>
        <v>917.6</v>
      </c>
      <c r="G112" s="7">
        <f t="shared" si="41"/>
        <v>928.2</v>
      </c>
      <c r="H112" s="7">
        <f t="shared" si="41"/>
        <v>815.6</v>
      </c>
      <c r="I112" s="7">
        <f t="shared" si="41"/>
        <v>790</v>
      </c>
      <c r="J112" s="7">
        <f t="shared" si="41"/>
        <v>741.8</v>
      </c>
      <c r="K112" s="7">
        <f t="shared" si="41"/>
        <v>841.6</v>
      </c>
      <c r="L112" s="7">
        <f t="shared" si="41"/>
        <v>782</v>
      </c>
      <c r="M112" s="7">
        <f t="shared" si="41"/>
        <v>794.4</v>
      </c>
      <c r="N112" s="7">
        <f t="shared" si="41"/>
        <v>779.2</v>
      </c>
      <c r="O112" s="7">
        <f t="shared" si="41"/>
        <v>772.8</v>
      </c>
      <c r="P112" s="7">
        <f t="shared" si="28"/>
        <v>10071.400000000001</v>
      </c>
    </row>
    <row r="113" spans="2:18" x14ac:dyDescent="0.25">
      <c r="B113" s="75"/>
      <c r="C113" s="5" t="s">
        <v>18</v>
      </c>
      <c r="D113" s="7">
        <f t="shared" si="41"/>
        <v>1287.8</v>
      </c>
      <c r="E113" s="7">
        <f t="shared" si="41"/>
        <v>1457</v>
      </c>
      <c r="F113" s="7">
        <f t="shared" si="41"/>
        <v>1525.2</v>
      </c>
      <c r="G113" s="7">
        <f t="shared" si="41"/>
        <v>1307.4000000000001</v>
      </c>
      <c r="H113" s="7">
        <f t="shared" si="41"/>
        <v>1115.4000000000001</v>
      </c>
      <c r="I113" s="7">
        <f t="shared" si="41"/>
        <v>1211</v>
      </c>
      <c r="J113" s="7">
        <f t="shared" si="41"/>
        <v>1023</v>
      </c>
      <c r="K113" s="7">
        <f t="shared" si="41"/>
        <v>1033.5999999999999</v>
      </c>
      <c r="L113" s="7">
        <f t="shared" si="41"/>
        <v>985</v>
      </c>
      <c r="M113" s="7">
        <f t="shared" si="41"/>
        <v>878</v>
      </c>
      <c r="N113" s="7">
        <f t="shared" si="41"/>
        <v>950</v>
      </c>
      <c r="O113" s="7">
        <f t="shared" si="41"/>
        <v>1453.2</v>
      </c>
      <c r="P113" s="7">
        <f t="shared" si="28"/>
        <v>14226.6</v>
      </c>
    </row>
    <row r="114" spans="2:18" x14ac:dyDescent="0.25">
      <c r="B114" s="75"/>
      <c r="C114" s="5" t="s">
        <v>19</v>
      </c>
      <c r="D114" s="7">
        <f t="shared" si="41"/>
        <v>2030.6</v>
      </c>
      <c r="E114" s="7">
        <f t="shared" si="41"/>
        <v>2059</v>
      </c>
      <c r="F114" s="7">
        <f t="shared" si="41"/>
        <v>1839.4</v>
      </c>
      <c r="G114" s="7">
        <f t="shared" si="41"/>
        <v>1548</v>
      </c>
      <c r="H114" s="7">
        <f t="shared" si="41"/>
        <v>1816.8</v>
      </c>
      <c r="I114" s="7">
        <f t="shared" si="41"/>
        <v>1651.8</v>
      </c>
      <c r="J114" s="7">
        <f t="shared" si="41"/>
        <v>1760</v>
      </c>
      <c r="K114" s="7">
        <f t="shared" si="41"/>
        <v>1402</v>
      </c>
      <c r="L114" s="7">
        <f t="shared" si="41"/>
        <v>1242.4000000000001</v>
      </c>
      <c r="M114" s="7">
        <f t="shared" si="41"/>
        <v>1600</v>
      </c>
      <c r="N114" s="7">
        <f t="shared" si="41"/>
        <v>1642</v>
      </c>
      <c r="O114" s="7">
        <f t="shared" si="41"/>
        <v>1633</v>
      </c>
      <c r="P114" s="7">
        <f t="shared" si="28"/>
        <v>20225</v>
      </c>
    </row>
    <row r="115" spans="2:18" x14ac:dyDescent="0.25">
      <c r="B115" s="75"/>
      <c r="C115" s="5" t="s">
        <v>20</v>
      </c>
      <c r="D115" s="7">
        <f t="shared" si="41"/>
        <v>25627.8</v>
      </c>
      <c r="E115" s="7">
        <f t="shared" si="41"/>
        <v>31808</v>
      </c>
      <c r="F115" s="7">
        <f t="shared" si="41"/>
        <v>24942</v>
      </c>
      <c r="G115" s="7">
        <f t="shared" si="41"/>
        <v>25172</v>
      </c>
      <c r="H115" s="7">
        <f t="shared" si="41"/>
        <v>26690.400000000001</v>
      </c>
      <c r="I115" s="7">
        <f t="shared" si="41"/>
        <v>22646.6</v>
      </c>
      <c r="J115" s="7">
        <f t="shared" si="41"/>
        <v>23489</v>
      </c>
      <c r="K115" s="7">
        <f t="shared" si="41"/>
        <v>23648.400000000001</v>
      </c>
      <c r="L115" s="7">
        <f t="shared" si="41"/>
        <v>22098.2</v>
      </c>
      <c r="M115" s="7">
        <f t="shared" si="41"/>
        <v>21991</v>
      </c>
      <c r="N115" s="7">
        <f t="shared" si="41"/>
        <v>24146.6</v>
      </c>
      <c r="O115" s="7">
        <f t="shared" si="41"/>
        <v>25363.4</v>
      </c>
      <c r="P115" s="7">
        <f t="shared" si="28"/>
        <v>297623.40000000002</v>
      </c>
    </row>
    <row r="116" spans="2:18" x14ac:dyDescent="0.25">
      <c r="B116" s="75"/>
      <c r="C116" s="5" t="s">
        <v>21</v>
      </c>
      <c r="D116" s="7">
        <f t="shared" si="41"/>
        <v>1354483.15</v>
      </c>
      <c r="E116" s="7">
        <f t="shared" si="41"/>
        <v>1225432.5699999998</v>
      </c>
      <c r="F116" s="7">
        <f t="shared" si="41"/>
        <v>1288888.48</v>
      </c>
      <c r="G116" s="7">
        <f t="shared" si="41"/>
        <v>1504374.97</v>
      </c>
      <c r="H116" s="7">
        <f t="shared" si="41"/>
        <v>1546343.62</v>
      </c>
      <c r="I116" s="7">
        <f t="shared" si="41"/>
        <v>1565217.71</v>
      </c>
      <c r="J116" s="7">
        <f t="shared" si="41"/>
        <v>1536793.75</v>
      </c>
      <c r="K116" s="7">
        <f t="shared" si="41"/>
        <v>1596525.27</v>
      </c>
      <c r="L116" s="7">
        <f t="shared" si="41"/>
        <v>1715561.38</v>
      </c>
      <c r="M116" s="7">
        <f t="shared" si="41"/>
        <v>1707627.8</v>
      </c>
      <c r="N116" s="7">
        <f t="shared" si="41"/>
        <v>1616499.94</v>
      </c>
      <c r="O116" s="7">
        <f t="shared" si="41"/>
        <v>1463740.13</v>
      </c>
      <c r="P116" s="7">
        <f t="shared" si="28"/>
        <v>18121488.77</v>
      </c>
      <c r="R116" s="16"/>
    </row>
    <row r="117" spans="2:18" x14ac:dyDescent="0.25">
      <c r="B117" s="74" t="s">
        <v>14</v>
      </c>
      <c r="C117" s="74"/>
      <c r="D117" s="36">
        <f>SUM(D112:D116)</f>
        <v>1384341.75</v>
      </c>
      <c r="E117" s="36">
        <f t="shared" ref="E117:L117" si="42">SUM(E112:E116)</f>
        <v>1261752.3699999999</v>
      </c>
      <c r="F117" s="36">
        <f t="shared" si="42"/>
        <v>1318112.68</v>
      </c>
      <c r="G117" s="36">
        <f t="shared" si="42"/>
        <v>1533330.57</v>
      </c>
      <c r="H117" s="36">
        <f t="shared" si="42"/>
        <v>1576781.82</v>
      </c>
      <c r="I117" s="36">
        <f t="shared" si="42"/>
        <v>1591517.1099999999</v>
      </c>
      <c r="J117" s="36">
        <f t="shared" si="42"/>
        <v>1563807.55</v>
      </c>
      <c r="K117" s="36">
        <f t="shared" si="42"/>
        <v>1623450.87</v>
      </c>
      <c r="L117" s="36">
        <f t="shared" si="42"/>
        <v>1740668.98</v>
      </c>
      <c r="M117" s="36">
        <f>SUM(M112:M116)</f>
        <v>1732891.2</v>
      </c>
      <c r="N117" s="36">
        <f>SUM(N112:N116)</f>
        <v>1644017.74</v>
      </c>
      <c r="O117" s="36">
        <f>SUM(O112:O116)</f>
        <v>1492962.5299999998</v>
      </c>
      <c r="P117" s="36">
        <f>SUM(D117:O117)</f>
        <v>18463635.170000002</v>
      </c>
      <c r="R117" s="16"/>
    </row>
    <row r="118" spans="2:18" x14ac:dyDescent="0.25">
      <c r="B118" s="74" t="s">
        <v>24</v>
      </c>
      <c r="C118" s="74"/>
      <c r="D118" s="36">
        <f>D92+D99+D105+D111+D117</f>
        <v>23652212.309999999</v>
      </c>
      <c r="E118" s="36">
        <f t="shared" ref="E118:L118" si="43">E92+E99+E105+E111+E117</f>
        <v>22540162.770000003</v>
      </c>
      <c r="F118" s="36">
        <f t="shared" si="43"/>
        <v>24404293.229999997</v>
      </c>
      <c r="G118" s="36">
        <f t="shared" si="43"/>
        <v>24535857.469999999</v>
      </c>
      <c r="H118" s="36">
        <f t="shared" si="43"/>
        <v>25237379.329999998</v>
      </c>
      <c r="I118" s="36">
        <f>I92+I99+I105+I111+I117</f>
        <v>24684691.309999995</v>
      </c>
      <c r="J118" s="36">
        <f t="shared" si="43"/>
        <v>25192204.030000005</v>
      </c>
      <c r="K118" s="36">
        <f>K92+K99+K105+K111+K117</f>
        <v>25764574.529999997</v>
      </c>
      <c r="L118" s="36">
        <f t="shared" si="43"/>
        <v>26269897.630000003</v>
      </c>
      <c r="M118" s="36">
        <f>M92+M99+M105+M111+M117</f>
        <v>26115704.059999999</v>
      </c>
      <c r="N118" s="36">
        <f>N92+N99+N105+N111+N117</f>
        <v>25032425.449999996</v>
      </c>
      <c r="O118" s="36">
        <f>O92+O99+O105+O111+O117</f>
        <v>24737313.360000003</v>
      </c>
      <c r="P118" s="36">
        <f>SUM(D118:O118)</f>
        <v>298166715.48000002</v>
      </c>
    </row>
    <row r="119" spans="2:18" x14ac:dyDescent="0.25">
      <c r="B119" s="72" t="s">
        <v>28</v>
      </c>
      <c r="C119" s="72"/>
      <c r="D119" s="37">
        <f>D44+D81</f>
        <v>23706565.310000002</v>
      </c>
      <c r="E119" s="37">
        <f>E44+E81</f>
        <v>22601386.77</v>
      </c>
      <c r="F119" s="37">
        <f>F44+F81</f>
        <v>25696733</v>
      </c>
      <c r="G119" s="37">
        <f t="shared" ref="G119:O119" si="44">G44+G81</f>
        <v>24637123.469999999</v>
      </c>
      <c r="H119" s="37">
        <f t="shared" si="44"/>
        <v>25322120.329999998</v>
      </c>
      <c r="I119" s="37">
        <f t="shared" si="44"/>
        <v>24768788.309999999</v>
      </c>
      <c r="J119" s="37">
        <f t="shared" si="44"/>
        <v>25267846.030000001</v>
      </c>
      <c r="K119" s="37">
        <f t="shared" si="44"/>
        <v>25831818.530000001</v>
      </c>
      <c r="L119" s="37">
        <f t="shared" si="44"/>
        <v>26375025.630000003</v>
      </c>
      <c r="M119" s="37">
        <f t="shared" si="44"/>
        <v>26255471.059999999</v>
      </c>
      <c r="N119" s="37">
        <f t="shared" si="44"/>
        <v>25174216.450000003</v>
      </c>
      <c r="O119" s="37">
        <f t="shared" si="44"/>
        <v>24838436.359999999</v>
      </c>
      <c r="P119" s="37">
        <f>SUM(D119:O119)</f>
        <v>300475531.25</v>
      </c>
    </row>
    <row r="120" spans="2:18" x14ac:dyDescent="0.25">
      <c r="B120" s="11" t="s">
        <v>29</v>
      </c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7"/>
      <c r="R120" s="16"/>
    </row>
    <row r="121" spans="2:18" x14ac:dyDescent="0.25"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7"/>
    </row>
    <row r="122" spans="2:18" s="1" customFormat="1" ht="15" customHeight="1" x14ac:dyDescent="0.25">
      <c r="P122" s="17"/>
    </row>
    <row r="123" spans="2:18" s="1" customFormat="1" ht="15" customHeight="1" x14ac:dyDescent="0.25">
      <c r="P123" s="17"/>
    </row>
    <row r="124" spans="2:18" s="1" customFormat="1" ht="15" customHeight="1" x14ac:dyDescent="0.25"/>
    <row r="125" spans="2:18" s="1" customFormat="1" ht="15" customHeight="1" x14ac:dyDescent="0.25"/>
    <row r="126" spans="2:18" s="1" customFormat="1" ht="15" customHeight="1" x14ac:dyDescent="0.25"/>
    <row r="127" spans="2:18" s="1" customFormat="1" ht="15" customHeight="1" x14ac:dyDescent="0.25"/>
    <row r="128" spans="2:1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</sheetData>
  <mergeCells count="42">
    <mergeCell ref="B21:C21"/>
    <mergeCell ref="B6:P6"/>
    <mergeCell ref="B7:C7"/>
    <mergeCell ref="B8:B13"/>
    <mergeCell ref="B14:C14"/>
    <mergeCell ref="B15:B20"/>
    <mergeCell ref="B49:B54"/>
    <mergeCell ref="B22:B26"/>
    <mergeCell ref="B27:C27"/>
    <mergeCell ref="B28:B32"/>
    <mergeCell ref="B33:C33"/>
    <mergeCell ref="B34:B38"/>
    <mergeCell ref="B39:C39"/>
    <mergeCell ref="B40:C40"/>
    <mergeCell ref="B43:C43"/>
    <mergeCell ref="B44:C44"/>
    <mergeCell ref="B47:P47"/>
    <mergeCell ref="B48:C48"/>
    <mergeCell ref="B85:C85"/>
    <mergeCell ref="B55:C55"/>
    <mergeCell ref="B56:B61"/>
    <mergeCell ref="B62:C62"/>
    <mergeCell ref="B63:B67"/>
    <mergeCell ref="B68:C68"/>
    <mergeCell ref="B69:B73"/>
    <mergeCell ref="B74:C74"/>
    <mergeCell ref="B75:B79"/>
    <mergeCell ref="B80:C80"/>
    <mergeCell ref="B81:C81"/>
    <mergeCell ref="B84:P84"/>
    <mergeCell ref="B119:C119"/>
    <mergeCell ref="B86:B91"/>
    <mergeCell ref="B92:C92"/>
    <mergeCell ref="B93:B98"/>
    <mergeCell ref="B99:C99"/>
    <mergeCell ref="B100:B104"/>
    <mergeCell ref="B105:C105"/>
    <mergeCell ref="B106:B110"/>
    <mergeCell ref="B111:C111"/>
    <mergeCell ref="B112:B116"/>
    <mergeCell ref="B117:C117"/>
    <mergeCell ref="B118:C118"/>
  </mergeCells>
  <phoneticPr fontId="14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09348-87B3-401A-B559-83A77DEEB9EB}">
  <sheetPr>
    <tabColor theme="4" tint="-0.499984740745262"/>
  </sheetPr>
  <dimension ref="A1:AD100"/>
  <sheetViews>
    <sheetView showGridLines="0" topLeftCell="A20" zoomScale="90" zoomScaleNormal="90" workbookViewId="0">
      <selection activeCell="E55" sqref="E55"/>
    </sheetView>
  </sheetViews>
  <sheetFormatPr defaultColWidth="0" defaultRowHeight="15" zeroHeight="1" x14ac:dyDescent="0.25"/>
  <cols>
    <col min="1" max="1" width="9.7109375" customWidth="1"/>
    <col min="2" max="2" width="20.5703125" bestFit="1" customWidth="1"/>
    <col min="3" max="3" width="22.140625" bestFit="1" customWidth="1"/>
    <col min="4" max="5" width="20.7109375" customWidth="1"/>
    <col min="6" max="6" width="23.28515625" customWidth="1"/>
    <col min="7" max="7" width="20.7109375" customWidth="1"/>
    <col min="8" max="8" width="24" customWidth="1"/>
    <col min="9" max="9" width="23" bestFit="1" customWidth="1"/>
    <col min="10" max="15" width="12.7109375" customWidth="1"/>
    <col min="16" max="18" width="12.7109375" hidden="1" customWidth="1"/>
    <col min="19" max="20" width="15.7109375" hidden="1" customWidth="1"/>
    <col min="21" max="21" width="18.140625" hidden="1" customWidth="1"/>
    <col min="22" max="23" width="9.140625" hidden="1" customWidth="1"/>
    <col min="24" max="30" width="32.140625" hidden="1" customWidth="1"/>
    <col min="31" max="16384" width="9.140625" hidden="1"/>
  </cols>
  <sheetData>
    <row r="1" spans="1:24" s="24" customFormat="1" ht="21.95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s="24" customFormat="1" ht="21.95" customHeight="1" x14ac:dyDescent="0.25">
      <c r="A2" s="22" t="s">
        <v>32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4" s="24" customFormat="1" ht="21.95" customHeight="1" x14ac:dyDescent="0.25">
      <c r="A3" s="22"/>
      <c r="B3" s="23"/>
      <c r="C3" s="23"/>
      <c r="D3" s="23"/>
      <c r="E3" s="23"/>
      <c r="F3" s="23"/>
      <c r="G3" s="23"/>
      <c r="H3" s="23"/>
      <c r="I3" s="25"/>
      <c r="J3" s="25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4" s="24" customFormat="1" ht="20.100000000000001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</row>
    <row r="5" spans="1:24" s="2" customFormat="1" ht="20.10000000000000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/>
    <row r="7" spans="1:24" x14ac:dyDescent="0.25">
      <c r="B7" s="26" t="s">
        <v>33</v>
      </c>
      <c r="C7" s="27" t="s">
        <v>7</v>
      </c>
      <c r="D7" s="27" t="s">
        <v>15</v>
      </c>
      <c r="E7" s="28" t="s">
        <v>16</v>
      </c>
      <c r="F7" s="28" t="s">
        <v>22</v>
      </c>
      <c r="G7" s="28" t="s">
        <v>23</v>
      </c>
      <c r="H7" s="28" t="s">
        <v>34</v>
      </c>
    </row>
    <row r="8" spans="1:24" x14ac:dyDescent="0.25">
      <c r="B8" s="3">
        <v>44713</v>
      </c>
      <c r="C8" s="51">
        <v>102319688.88998599</v>
      </c>
      <c r="D8" s="51">
        <v>1479412.8199999901</v>
      </c>
      <c r="E8" s="51">
        <v>31255060.540001299</v>
      </c>
      <c r="F8" s="51">
        <v>1219013.02</v>
      </c>
      <c r="G8" s="51">
        <v>23099828.32</v>
      </c>
      <c r="H8" s="51">
        <f t="shared" ref="H8:H14" si="0">SUM(C8:G8)</f>
        <v>159373003.58998728</v>
      </c>
    </row>
    <row r="9" spans="1:24" x14ac:dyDescent="0.25">
      <c r="B9" s="3">
        <v>44744</v>
      </c>
      <c r="C9" s="51">
        <v>105048497.399996</v>
      </c>
      <c r="D9" s="51">
        <v>1552918.72</v>
      </c>
      <c r="E9" s="51">
        <v>31419814.1700003</v>
      </c>
      <c r="F9" s="51">
        <v>1335901.4199999899</v>
      </c>
      <c r="G9" s="51">
        <v>22715192.440000001</v>
      </c>
      <c r="H9" s="51">
        <f t="shared" si="0"/>
        <v>162072324.14999628</v>
      </c>
    </row>
    <row r="10" spans="1:24" x14ac:dyDescent="0.25">
      <c r="B10" s="3">
        <v>44776</v>
      </c>
      <c r="C10" s="51">
        <v>108080016.35000101</v>
      </c>
      <c r="D10" s="51">
        <v>1652745.47999999</v>
      </c>
      <c r="E10" s="51">
        <v>32637603.339999799</v>
      </c>
      <c r="F10" s="51">
        <v>1413917.8699999901</v>
      </c>
      <c r="G10" s="51">
        <v>23613618.18</v>
      </c>
      <c r="H10" s="51">
        <f t="shared" si="0"/>
        <v>167397901.2200008</v>
      </c>
    </row>
    <row r="11" spans="1:24" x14ac:dyDescent="0.25">
      <c r="B11" s="3">
        <v>44808</v>
      </c>
      <c r="C11" s="51">
        <v>110846503.919999</v>
      </c>
      <c r="D11" s="51">
        <v>1649651.3199999901</v>
      </c>
      <c r="E11" s="51">
        <v>33246983.130001299</v>
      </c>
      <c r="F11" s="51">
        <v>1462091.8399999901</v>
      </c>
      <c r="G11" s="51">
        <v>25262867.339999899</v>
      </c>
      <c r="H11" s="51">
        <f t="shared" si="0"/>
        <v>172468097.55000019</v>
      </c>
    </row>
    <row r="12" spans="1:24" x14ac:dyDescent="0.25">
      <c r="B12" s="3">
        <v>44839</v>
      </c>
      <c r="C12" s="51">
        <v>107362315.370001</v>
      </c>
      <c r="D12" s="51">
        <v>1955476.45</v>
      </c>
      <c r="E12" s="51">
        <v>32618347.070000399</v>
      </c>
      <c r="F12" s="51">
        <v>1513215.46</v>
      </c>
      <c r="G12" s="51">
        <v>25121989.739999998</v>
      </c>
      <c r="H12" s="51">
        <f t="shared" si="0"/>
        <v>168571344.09000143</v>
      </c>
    </row>
    <row r="13" spans="1:24" x14ac:dyDescent="0.25">
      <c r="B13" s="3">
        <v>44871</v>
      </c>
      <c r="C13" s="51">
        <v>101332537.520005</v>
      </c>
      <c r="D13" s="51">
        <v>1863883.1300000399</v>
      </c>
      <c r="E13" s="51">
        <v>31418950.310001101</v>
      </c>
      <c r="F13" s="51">
        <v>1374189.21</v>
      </c>
      <c r="G13" s="51">
        <v>23841769.280000001</v>
      </c>
      <c r="H13" s="51">
        <f t="shared" si="0"/>
        <v>159831329.45000616</v>
      </c>
    </row>
    <row r="14" spans="1:24" x14ac:dyDescent="0.25">
      <c r="B14" s="3">
        <v>44902</v>
      </c>
      <c r="C14" s="51">
        <v>102766994.840005</v>
      </c>
      <c r="D14" s="51">
        <v>1922817.71000004</v>
      </c>
      <c r="E14" s="51">
        <v>30818372.690002501</v>
      </c>
      <c r="F14" s="51">
        <v>1289773.19</v>
      </c>
      <c r="G14" s="51">
        <v>21481488.440000001</v>
      </c>
      <c r="H14" s="51">
        <f t="shared" si="0"/>
        <v>158279446.87000751</v>
      </c>
    </row>
    <row r="15" spans="1:24" x14ac:dyDescent="0.25">
      <c r="B15" s="3" t="s">
        <v>6</v>
      </c>
      <c r="C15" s="51">
        <f>SUM(C8:C14)</f>
        <v>737756554.28999305</v>
      </c>
      <c r="D15" s="51">
        <f t="shared" ref="D15:H15" si="1">SUM(D8:D14)</f>
        <v>12076905.630000049</v>
      </c>
      <c r="E15" s="51">
        <f t="shared" si="1"/>
        <v>223415131.25000671</v>
      </c>
      <c r="F15" s="51">
        <f t="shared" si="1"/>
        <v>9608102.00999997</v>
      </c>
      <c r="G15" s="51">
        <f t="shared" si="1"/>
        <v>165136753.73999989</v>
      </c>
      <c r="H15" s="51">
        <f t="shared" si="1"/>
        <v>1147993446.9199996</v>
      </c>
    </row>
    <row r="16" spans="1:24" x14ac:dyDescent="0.25">
      <c r="B16" s="21" t="s">
        <v>29</v>
      </c>
      <c r="H16" s="56"/>
    </row>
    <row r="17" spans="2:13" x14ac:dyDescent="0.25">
      <c r="B17" s="21"/>
    </row>
    <row r="18" spans="2:13" x14ac:dyDescent="0.25">
      <c r="B18" s="33" t="s">
        <v>35</v>
      </c>
      <c r="C18" s="34">
        <v>9.6424506197224868E-2</v>
      </c>
      <c r="D18" s="21"/>
      <c r="E18" s="21"/>
    </row>
    <row r="19" spans="2:13" x14ac:dyDescent="0.25">
      <c r="B19" s="33" t="s">
        <v>36</v>
      </c>
      <c r="C19" s="34">
        <v>7.4580657944287365E-2</v>
      </c>
      <c r="D19" s="21"/>
      <c r="E19" s="21"/>
    </row>
    <row r="20" spans="2:13" x14ac:dyDescent="0.25">
      <c r="B20" s="21"/>
    </row>
    <row r="21" spans="2:13" x14ac:dyDescent="0.25">
      <c r="B21" s="21"/>
    </row>
    <row r="22" spans="2:13" x14ac:dyDescent="0.25">
      <c r="B22" s="26" t="s">
        <v>33</v>
      </c>
      <c r="C22" s="27" t="s">
        <v>7</v>
      </c>
      <c r="D22" s="27" t="s">
        <v>15</v>
      </c>
      <c r="E22" s="28" t="s">
        <v>16</v>
      </c>
      <c r="F22" s="28" t="s">
        <v>22</v>
      </c>
      <c r="G22" s="28" t="s">
        <v>23</v>
      </c>
      <c r="H22" s="28" t="s">
        <v>37</v>
      </c>
    </row>
    <row r="23" spans="2:13" x14ac:dyDescent="0.25">
      <c r="B23" s="3">
        <v>44713</v>
      </c>
      <c r="C23" s="51">
        <f t="shared" ref="C23:D29" si="2">C8*(1+$C$18)</f>
        <v>112185814.36545657</v>
      </c>
      <c r="D23" s="51">
        <f t="shared" si="2"/>
        <v>1622064.4706303331</v>
      </c>
      <c r="E23" s="51">
        <f t="shared" ref="E23:G29" si="3">E8*(1+$C$19)</f>
        <v>33586083.519163132</v>
      </c>
      <c r="F23" s="51">
        <f t="shared" si="3"/>
        <v>1309927.8130742528</v>
      </c>
      <c r="G23" s="51">
        <f t="shared" si="3"/>
        <v>24822628.714505684</v>
      </c>
      <c r="H23" s="51">
        <f t="shared" ref="H23:H29" si="4">SUM(C23:G23)</f>
        <v>173526518.88282996</v>
      </c>
    </row>
    <row r="24" spans="2:13" x14ac:dyDescent="0.25">
      <c r="B24" s="3">
        <v>44744</v>
      </c>
      <c r="C24" s="51">
        <f t="shared" si="2"/>
        <v>115177746.88855107</v>
      </c>
      <c r="D24" s="51">
        <f t="shared" si="2"/>
        <v>1702658.1407404265</v>
      </c>
      <c r="E24" s="51">
        <f t="shared" si="3"/>
        <v>33763124.583286166</v>
      </c>
      <c r="F24" s="51">
        <f t="shared" si="3"/>
        <v>1435533.8268522969</v>
      </c>
      <c r="G24" s="51">
        <f t="shared" si="3"/>
        <v>24409306.437506303</v>
      </c>
      <c r="H24" s="51">
        <f t="shared" si="4"/>
        <v>176488369.87693626</v>
      </c>
      <c r="M24" s="15"/>
    </row>
    <row r="25" spans="2:13" x14ac:dyDescent="0.25">
      <c r="B25" s="3">
        <v>44776</v>
      </c>
      <c r="C25" s="51">
        <f t="shared" si="2"/>
        <v>118501578.55633785</v>
      </c>
      <c r="D25" s="51">
        <f t="shared" si="2"/>
        <v>1812110.6467786843</v>
      </c>
      <c r="E25" s="51">
        <f t="shared" si="3"/>
        <v>35071737.270821653</v>
      </c>
      <c r="F25" s="51">
        <f t="shared" si="3"/>
        <v>1519368.7950237747</v>
      </c>
      <c r="G25" s="51">
        <f t="shared" si="3"/>
        <v>25374737.360309586</v>
      </c>
      <c r="H25" s="51">
        <f t="shared" si="4"/>
        <v>182279532.62927157</v>
      </c>
      <c r="M25" s="15"/>
    </row>
    <row r="26" spans="2:13" x14ac:dyDescent="0.25">
      <c r="B26" s="3">
        <v>44808</v>
      </c>
      <c r="C26" s="51">
        <f t="shared" si="2"/>
        <v>121534823.32417366</v>
      </c>
      <c r="D26" s="51">
        <f t="shared" si="2"/>
        <v>1808718.1339285893</v>
      </c>
      <c r="E26" s="51">
        <f t="shared" si="3"/>
        <v>35726565.006499417</v>
      </c>
      <c r="F26" s="51">
        <f t="shared" si="3"/>
        <v>1571135.611402163</v>
      </c>
      <c r="G26" s="51">
        <f t="shared" si="3"/>
        <v>27146988.60777634</v>
      </c>
      <c r="H26" s="51">
        <f t="shared" si="4"/>
        <v>187788230.68378016</v>
      </c>
    </row>
    <row r="27" spans="2:13" x14ac:dyDescent="0.25">
      <c r="B27" s="3">
        <v>44839</v>
      </c>
      <c r="C27" s="51">
        <f t="shared" si="2"/>
        <v>117714673.61374408</v>
      </c>
      <c r="D27" s="51">
        <f t="shared" si="2"/>
        <v>2144032.3010715521</v>
      </c>
      <c r="E27" s="51">
        <f t="shared" si="3"/>
        <v>35051044.855536148</v>
      </c>
      <c r="F27" s="51">
        <f t="shared" si="3"/>
        <v>1626072.0646182674</v>
      </c>
      <c r="G27" s="51">
        <f t="shared" si="3"/>
        <v>26995604.263678834</v>
      </c>
      <c r="H27" s="51">
        <f t="shared" si="4"/>
        <v>183531427.09864885</v>
      </c>
    </row>
    <row r="28" spans="2:13" x14ac:dyDescent="0.25">
      <c r="B28" s="3">
        <v>44871</v>
      </c>
      <c r="C28" s="51">
        <f t="shared" si="2"/>
        <v>111103477.41208325</v>
      </c>
      <c r="D28" s="51">
        <f t="shared" si="2"/>
        <v>2043607.1404196317</v>
      </c>
      <c r="E28" s="51">
        <f t="shared" si="3"/>
        <v>33762196.296039857</v>
      </c>
      <c r="F28" s="51">
        <f t="shared" si="3"/>
        <v>1476677.1454217404</v>
      </c>
      <c r="G28" s="51">
        <f t="shared" si="3"/>
        <v>25619904.119458299</v>
      </c>
      <c r="H28" s="51">
        <f t="shared" si="4"/>
        <v>174005862.11342278</v>
      </c>
    </row>
    <row r="29" spans="2:13" x14ac:dyDescent="0.25">
      <c r="B29" s="3">
        <v>44902</v>
      </c>
      <c r="C29" s="51">
        <f t="shared" si="2"/>
        <v>112676251.57082523</v>
      </c>
      <c r="D29" s="51">
        <f t="shared" si="2"/>
        <v>2108224.4581940728</v>
      </c>
      <c r="E29" s="51">
        <f t="shared" si="3"/>
        <v>33116827.201995146</v>
      </c>
      <c r="F29" s="51">
        <f t="shared" si="3"/>
        <v>1385965.3231091022</v>
      </c>
      <c r="G29" s="51">
        <f t="shared" si="3"/>
        <v>23083591.981477804</v>
      </c>
      <c r="H29" s="51">
        <f t="shared" si="4"/>
        <v>172370860.53560135</v>
      </c>
    </row>
    <row r="30" spans="2:13" x14ac:dyDescent="0.25">
      <c r="B30" s="3" t="s">
        <v>6</v>
      </c>
      <c r="C30" s="51">
        <f>SUM(C23:C29)</f>
        <v>808894365.73117161</v>
      </c>
      <c r="D30" s="51">
        <f t="shared" ref="D30" si="5">SUM(D23:D29)</f>
        <v>13241415.291763291</v>
      </c>
      <c r="E30" s="51">
        <f t="shared" ref="E30" si="6">SUM(E23:E29)</f>
        <v>240077578.73334149</v>
      </c>
      <c r="F30" s="51">
        <f t="shared" ref="F30" si="7">SUM(F23:F29)</f>
        <v>10324680.579501597</v>
      </c>
      <c r="G30" s="51">
        <f t="shared" ref="G30" si="8">SUM(G23:G29)</f>
        <v>177452761.48471284</v>
      </c>
      <c r="H30" s="51">
        <f t="shared" ref="H30" si="9">SUM(H23:H29)</f>
        <v>1249990801.8204911</v>
      </c>
    </row>
    <row r="31" spans="2:13" x14ac:dyDescent="0.25">
      <c r="B31" s="21" t="s">
        <v>29</v>
      </c>
      <c r="C31" s="15"/>
      <c r="D31" s="15"/>
      <c r="E31" s="15"/>
      <c r="F31" s="32"/>
      <c r="G31" s="15"/>
      <c r="H31" s="56"/>
    </row>
    <row r="32" spans="2:13" x14ac:dyDescent="0.25">
      <c r="B32" s="21"/>
      <c r="C32" s="15"/>
      <c r="D32" s="15"/>
      <c r="E32" s="15"/>
      <c r="F32" s="15"/>
      <c r="G32" s="15"/>
      <c r="H32" s="15"/>
    </row>
    <row r="33" spans="2:11" x14ac:dyDescent="0.25">
      <c r="B33" s="29" t="s">
        <v>33</v>
      </c>
      <c r="C33" s="31" t="s">
        <v>52</v>
      </c>
      <c r="D33" s="30" t="s">
        <v>38</v>
      </c>
      <c r="E33" s="30" t="s">
        <v>54</v>
      </c>
      <c r="F33" s="30" t="s">
        <v>53</v>
      </c>
    </row>
    <row r="34" spans="2:11" x14ac:dyDescent="0.25">
      <c r="B34" s="3">
        <v>44713</v>
      </c>
      <c r="C34" s="51">
        <f>H23-H8</f>
        <v>14153515.292842686</v>
      </c>
      <c r="D34" s="52">
        <v>6455.85</v>
      </c>
      <c r="E34" s="53">
        <f t="shared" ref="E34:E40" si="10">$D$40/D34</f>
        <v>1.002825344455029</v>
      </c>
      <c r="F34" s="51">
        <f>E34*C34</f>
        <v>14193503.848794488</v>
      </c>
      <c r="H34" s="44"/>
      <c r="I34" s="15"/>
      <c r="K34" s="41"/>
    </row>
    <row r="35" spans="2:11" x14ac:dyDescent="0.25">
      <c r="B35" s="3">
        <v>44744</v>
      </c>
      <c r="C35" s="51">
        <f t="shared" ref="C35:C40" si="11">H24-H9</f>
        <v>14416045.726939976</v>
      </c>
      <c r="D35" s="52">
        <v>6411.95</v>
      </c>
      <c r="E35" s="53">
        <f t="shared" si="10"/>
        <v>1.0096912795639392</v>
      </c>
      <c r="F35" s="51">
        <f t="shared" ref="F35:F40" si="12">E35*C35</f>
        <v>14555755.656286282</v>
      </c>
      <c r="H35" s="43"/>
      <c r="K35" s="41"/>
    </row>
    <row r="36" spans="2:11" x14ac:dyDescent="0.25">
      <c r="B36" s="3">
        <v>44776</v>
      </c>
      <c r="C36" s="51">
        <f t="shared" si="11"/>
        <v>14881631.409270763</v>
      </c>
      <c r="D36" s="52">
        <v>6388.87</v>
      </c>
      <c r="E36" s="53">
        <f t="shared" si="10"/>
        <v>1.0133388220452131</v>
      </c>
      <c r="F36" s="51">
        <f t="shared" si="12"/>
        <v>15080134.842381479</v>
      </c>
      <c r="H36" s="43"/>
      <c r="I36" s="20"/>
      <c r="K36" s="42"/>
    </row>
    <row r="37" spans="2:11" x14ac:dyDescent="0.25">
      <c r="B37" s="3">
        <v>44808</v>
      </c>
      <c r="C37" s="51">
        <f t="shared" si="11"/>
        <v>15320133.133779973</v>
      </c>
      <c r="D37" s="52">
        <v>6370.34</v>
      </c>
      <c r="E37" s="53">
        <f t="shared" si="10"/>
        <v>1.0162864148538382</v>
      </c>
      <c r="F37" s="51">
        <f t="shared" si="12"/>
        <v>15569643.177612746</v>
      </c>
      <c r="H37" s="43"/>
      <c r="I37" s="20"/>
      <c r="K37" s="42"/>
    </row>
    <row r="38" spans="2:11" x14ac:dyDescent="0.25">
      <c r="B38" s="3">
        <v>44839</v>
      </c>
      <c r="C38" s="51">
        <f t="shared" si="11"/>
        <v>14960083.008647412</v>
      </c>
      <c r="D38" s="52">
        <v>6407.93</v>
      </c>
      <c r="E38" s="53">
        <f t="shared" si="10"/>
        <v>1.01032470704268</v>
      </c>
      <c r="F38" s="51">
        <f t="shared" si="12"/>
        <v>15114541.48304587</v>
      </c>
      <c r="H38" s="43"/>
      <c r="I38" s="15"/>
      <c r="K38" s="42"/>
    </row>
    <row r="39" spans="2:11" x14ac:dyDescent="0.25">
      <c r="B39" s="3">
        <v>44871</v>
      </c>
      <c r="C39" s="51">
        <f t="shared" si="11"/>
        <v>14174532.663416624</v>
      </c>
      <c r="D39" s="52">
        <v>6434.2</v>
      </c>
      <c r="E39" s="53">
        <f t="shared" si="10"/>
        <v>1.0061996829442665</v>
      </c>
      <c r="F39" s="51">
        <f t="shared" si="12"/>
        <v>14262410.271812957</v>
      </c>
      <c r="H39" s="43"/>
      <c r="K39" s="42"/>
    </row>
    <row r="40" spans="2:11" x14ac:dyDescent="0.25">
      <c r="B40" s="3">
        <v>44902</v>
      </c>
      <c r="C40" s="51">
        <f t="shared" si="11"/>
        <v>14091413.665593833</v>
      </c>
      <c r="D40" s="52">
        <v>6474.09</v>
      </c>
      <c r="E40" s="53">
        <f t="shared" si="10"/>
        <v>1</v>
      </c>
      <c r="F40" s="51">
        <f t="shared" si="12"/>
        <v>14091413.665593833</v>
      </c>
      <c r="H40" s="43"/>
    </row>
    <row r="41" spans="2:11" x14ac:dyDescent="0.25">
      <c r="B41" s="54" t="s">
        <v>6</v>
      </c>
      <c r="C41" s="64">
        <f>SUM(C34:C40)</f>
        <v>101997354.90049127</v>
      </c>
      <c r="D41" s="55"/>
      <c r="E41" s="55"/>
      <c r="F41" s="94">
        <f>SUM(F34:F40)</f>
        <v>102867402.94552766</v>
      </c>
    </row>
    <row r="42" spans="2:11" x14ac:dyDescent="0.25">
      <c r="F42" s="32"/>
    </row>
    <row r="43" spans="2:11" x14ac:dyDescent="0.25"/>
    <row r="44" spans="2:11" x14ac:dyDescent="0.25"/>
    <row r="45" spans="2:11" x14ac:dyDescent="0.25"/>
    <row r="46" spans="2:11" x14ac:dyDescent="0.25"/>
    <row r="47" spans="2:11" x14ac:dyDescent="0.25"/>
    <row r="48" spans="2:1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H8:H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CABB6-5117-4AEA-9461-16C845C46284}">
  <sheetPr>
    <tabColor theme="4" tint="-0.499984740745262"/>
  </sheetPr>
  <dimension ref="B1:G100"/>
  <sheetViews>
    <sheetView showGridLines="0" workbookViewId="0">
      <selection activeCell="H6" sqref="H6"/>
    </sheetView>
  </sheetViews>
  <sheetFormatPr defaultRowHeight="15" zeroHeight="1" x14ac:dyDescent="0.25"/>
  <cols>
    <col min="1" max="1" width="9.7109375" customWidth="1"/>
    <col min="3" max="3" width="52" customWidth="1"/>
    <col min="4" max="4" width="25.5703125" customWidth="1"/>
    <col min="6" max="6" width="15.7109375" customWidth="1"/>
    <col min="7" max="7" width="20.28515625" customWidth="1"/>
  </cols>
  <sheetData>
    <row r="1" spans="2:7" x14ac:dyDescent="0.25"/>
    <row r="2" spans="2:7" ht="18" x14ac:dyDescent="0.25">
      <c r="B2" s="80" t="s">
        <v>61</v>
      </c>
      <c r="C2" s="80"/>
      <c r="D2" s="80"/>
    </row>
    <row r="3" spans="2:7" ht="18" x14ac:dyDescent="0.25">
      <c r="B3" s="50"/>
      <c r="C3" s="50"/>
      <c r="D3" s="50"/>
    </row>
    <row r="4" spans="2:7" x14ac:dyDescent="0.25"/>
    <row r="5" spans="2:7" x14ac:dyDescent="0.25"/>
    <row r="6" spans="2:7" x14ac:dyDescent="0.25"/>
    <row r="7" spans="2:7" ht="30" x14ac:dyDescent="0.25">
      <c r="B7" s="81" t="s">
        <v>56</v>
      </c>
      <c r="C7" s="81"/>
      <c r="D7" s="28" t="s">
        <v>57</v>
      </c>
      <c r="G7" s="27" t="s">
        <v>71</v>
      </c>
    </row>
    <row r="8" spans="2:7" x14ac:dyDescent="0.25">
      <c r="B8" s="82" t="s">
        <v>58</v>
      </c>
      <c r="C8" s="82"/>
      <c r="D8" s="49">
        <v>726420.77</v>
      </c>
      <c r="G8" s="68">
        <v>1731499719.27</v>
      </c>
    </row>
    <row r="9" spans="2:7" x14ac:dyDescent="0.25">
      <c r="B9" s="82" t="s">
        <v>59</v>
      </c>
      <c r="C9" s="82"/>
      <c r="D9" s="67">
        <v>4707836.6900000004</v>
      </c>
      <c r="G9" s="65"/>
    </row>
    <row r="10" spans="2:7" x14ac:dyDescent="0.25">
      <c r="B10" s="82" t="s">
        <v>60</v>
      </c>
      <c r="C10" s="82"/>
      <c r="D10" s="67">
        <f>1463576.92+(((G8*0.2%)/12)*7)</f>
        <v>3483659.9258149997</v>
      </c>
      <c r="F10" s="65"/>
    </row>
    <row r="11" spans="2:7" x14ac:dyDescent="0.25">
      <c r="B11" s="79" t="s">
        <v>6</v>
      </c>
      <c r="C11" s="79"/>
      <c r="D11" s="46">
        <f>SUM(D8:D10)</f>
        <v>8917917.3858150002</v>
      </c>
    </row>
    <row r="12" spans="2:7" x14ac:dyDescent="0.25"/>
    <row r="13" spans="2:7" x14ac:dyDescent="0.25"/>
    <row r="14" spans="2:7" x14ac:dyDescent="0.25">
      <c r="D14" s="20"/>
    </row>
    <row r="15" spans="2:7" x14ac:dyDescent="0.25">
      <c r="C15" s="32"/>
    </row>
    <row r="16" spans="2:7" x14ac:dyDescent="0.25">
      <c r="C16" s="32"/>
    </row>
    <row r="17" spans="3:3" x14ac:dyDescent="0.25">
      <c r="C17" s="32"/>
    </row>
    <row r="18" spans="3:3" x14ac:dyDescent="0.25"/>
    <row r="19" spans="3:3" x14ac:dyDescent="0.25"/>
    <row r="20" spans="3:3" x14ac:dyDescent="0.25"/>
    <row r="21" spans="3:3" x14ac:dyDescent="0.25"/>
    <row r="22" spans="3:3" x14ac:dyDescent="0.25"/>
    <row r="23" spans="3:3" x14ac:dyDescent="0.25"/>
    <row r="24" spans="3:3" x14ac:dyDescent="0.25"/>
    <row r="25" spans="3:3" x14ac:dyDescent="0.25"/>
    <row r="26" spans="3:3" x14ac:dyDescent="0.25"/>
    <row r="27" spans="3:3" x14ac:dyDescent="0.25"/>
    <row r="28" spans="3:3" x14ac:dyDescent="0.25"/>
    <row r="29" spans="3:3" x14ac:dyDescent="0.25"/>
    <row r="30" spans="3:3" x14ac:dyDescent="0.25"/>
    <row r="31" spans="3:3" x14ac:dyDescent="0.25"/>
    <row r="32" spans="3: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</sheetData>
  <mergeCells count="6">
    <mergeCell ref="B11:C11"/>
    <mergeCell ref="B2:D2"/>
    <mergeCell ref="B7:C7"/>
    <mergeCell ref="B8:C8"/>
    <mergeCell ref="B9:C9"/>
    <mergeCell ref="B10:C10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807CB-9FD6-4AE1-BEF7-B4EF8BBF2871}">
  <sheetPr>
    <tabColor theme="4" tint="0.39997558519241921"/>
  </sheetPr>
  <dimension ref="B1:D100"/>
  <sheetViews>
    <sheetView showGridLines="0" workbookViewId="0">
      <selection activeCell="C19" sqref="C19"/>
    </sheetView>
  </sheetViews>
  <sheetFormatPr defaultRowHeight="15" zeroHeight="1" x14ac:dyDescent="0.25"/>
  <cols>
    <col min="1" max="1" width="9.7109375" customWidth="1"/>
    <col min="2" max="2" width="57.140625" customWidth="1"/>
    <col min="3" max="3" width="15.7109375" customWidth="1"/>
    <col min="4" max="4" width="18" customWidth="1"/>
    <col min="5" max="5" width="16.140625" customWidth="1"/>
  </cols>
  <sheetData>
    <row r="1" spans="2:4" x14ac:dyDescent="0.25"/>
    <row r="2" spans="2:4" ht="18" x14ac:dyDescent="0.25">
      <c r="B2" s="85" t="s">
        <v>64</v>
      </c>
      <c r="C2" s="85"/>
      <c r="D2" s="66"/>
    </row>
    <row r="3" spans="2:4" x14ac:dyDescent="0.25"/>
    <row r="4" spans="2:4" x14ac:dyDescent="0.25"/>
    <row r="5" spans="2:4" x14ac:dyDescent="0.25"/>
    <row r="6" spans="2:4" x14ac:dyDescent="0.25"/>
    <row r="7" spans="2:4" ht="30" customHeight="1" x14ac:dyDescent="0.25">
      <c r="B7" s="83" t="s">
        <v>66</v>
      </c>
      <c r="C7" s="84"/>
    </row>
    <row r="8" spans="2:4" ht="15" customHeight="1" x14ac:dyDescent="0.25">
      <c r="B8" s="45" t="s">
        <v>72</v>
      </c>
      <c r="C8" s="69">
        <f>Faturamento!F41</f>
        <v>102867402.94552766</v>
      </c>
    </row>
    <row r="9" spans="2:4" ht="15" customHeight="1" x14ac:dyDescent="0.25">
      <c r="B9" s="45" t="s">
        <v>73</v>
      </c>
      <c r="C9" s="69">
        <f>-Devoluções!D11</f>
        <v>-8917917.3858150002</v>
      </c>
    </row>
    <row r="10" spans="2:4" ht="15" customHeight="1" x14ac:dyDescent="0.25">
      <c r="B10" s="45" t="s">
        <v>65</v>
      </c>
      <c r="C10" s="69">
        <f>C8+C9</f>
        <v>93949485.559712663</v>
      </c>
    </row>
    <row r="11" spans="2:4" ht="15" customHeight="1" x14ac:dyDescent="0.25">
      <c r="B11" s="45" t="s">
        <v>63</v>
      </c>
      <c r="C11" s="69">
        <f>'Volume Fat. (m³) 2022'!P119</f>
        <v>300475531.25</v>
      </c>
      <c r="D11" s="56"/>
    </row>
    <row r="12" spans="2:4" ht="15" customHeight="1" x14ac:dyDescent="0.25">
      <c r="B12" s="45" t="s">
        <v>67</v>
      </c>
      <c r="C12" s="69">
        <f>('Volume Fat. (m³) 2022'!P119/12)*10</f>
        <v>250396276.04166669</v>
      </c>
    </row>
    <row r="13" spans="2:4" ht="15" customHeight="1" x14ac:dyDescent="0.25">
      <c r="B13" s="45" t="s">
        <v>68</v>
      </c>
      <c r="C13" s="70">
        <v>5.6113927522959264</v>
      </c>
    </row>
    <row r="14" spans="2:4" x14ac:dyDescent="0.25">
      <c r="B14" s="45" t="s">
        <v>69</v>
      </c>
      <c r="C14" s="70">
        <f>C10/C12</f>
        <v>0.37520320607355673</v>
      </c>
    </row>
    <row r="15" spans="2:4" x14ac:dyDescent="0.25">
      <c r="B15" s="63" t="s">
        <v>70</v>
      </c>
      <c r="C15" s="71">
        <f>C13+C14</f>
        <v>5.9865959583694828</v>
      </c>
    </row>
    <row r="16" spans="2:4" x14ac:dyDescent="0.25"/>
    <row r="17" spans="2:3" x14ac:dyDescent="0.25"/>
    <row r="18" spans="2:3" x14ac:dyDescent="0.25">
      <c r="B18" s="47" t="s">
        <v>55</v>
      </c>
      <c r="C18" s="48">
        <f>C15/C13-1</f>
        <v>6.6864541948171485E-2</v>
      </c>
    </row>
    <row r="19" spans="2:3" x14ac:dyDescent="0.25"/>
    <row r="20" spans="2:3" x14ac:dyDescent="0.25"/>
    <row r="21" spans="2:3" x14ac:dyDescent="0.25"/>
    <row r="22" spans="2:3" x14ac:dyDescent="0.25"/>
    <row r="23" spans="2:3" x14ac:dyDescent="0.25"/>
    <row r="24" spans="2:3" x14ac:dyDescent="0.25"/>
    <row r="25" spans="2:3" x14ac:dyDescent="0.25"/>
    <row r="26" spans="2:3" x14ac:dyDescent="0.25"/>
    <row r="27" spans="2:3" x14ac:dyDescent="0.25"/>
    <row r="28" spans="2:3" x14ac:dyDescent="0.25"/>
    <row r="29" spans="2:3" x14ac:dyDescent="0.25"/>
    <row r="30" spans="2:3" x14ac:dyDescent="0.25"/>
    <row r="31" spans="2:3" x14ac:dyDescent="0.25"/>
    <row r="32" spans="2: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</sheetData>
  <mergeCells count="2">
    <mergeCell ref="B7:C7"/>
    <mergeCell ref="B2:C2"/>
  </mergeCells>
  <phoneticPr fontId="14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3D631-A684-46CB-B0F7-433C79890F26}">
  <sheetPr>
    <tabColor theme="6" tint="0.39997558519241921"/>
  </sheetPr>
  <dimension ref="B1:N100"/>
  <sheetViews>
    <sheetView showGridLines="0" tabSelected="1" workbookViewId="0">
      <selection activeCell="O13" sqref="O13"/>
    </sheetView>
  </sheetViews>
  <sheetFormatPr defaultRowHeight="15" zeroHeight="1" x14ac:dyDescent="0.25"/>
  <cols>
    <col min="2" max="5" width="15.7109375" customWidth="1"/>
    <col min="8" max="11" width="15.7109375" customWidth="1"/>
  </cols>
  <sheetData>
    <row r="1" spans="2:14" x14ac:dyDescent="0.25"/>
    <row r="2" spans="2:14" x14ac:dyDescent="0.25"/>
    <row r="3" spans="2:14" x14ac:dyDescent="0.25">
      <c r="B3" s="87" t="s">
        <v>39</v>
      </c>
      <c r="C3" s="88"/>
      <c r="D3" s="88"/>
      <c r="E3" s="89"/>
      <c r="H3" s="87" t="s">
        <v>51</v>
      </c>
      <c r="I3" s="88"/>
      <c r="J3" s="88"/>
      <c r="K3" s="89"/>
    </row>
    <row r="4" spans="2:14" x14ac:dyDescent="0.25">
      <c r="B4" s="90" t="s">
        <v>40</v>
      </c>
      <c r="C4" s="90"/>
      <c r="D4" s="90"/>
      <c r="E4" s="90"/>
      <c r="H4" s="90" t="s">
        <v>62</v>
      </c>
      <c r="I4" s="90"/>
      <c r="J4" s="90"/>
      <c r="K4" s="90"/>
    </row>
    <row r="5" spans="2:14" x14ac:dyDescent="0.25">
      <c r="B5" s="90"/>
      <c r="C5" s="90"/>
      <c r="D5" s="90"/>
      <c r="E5" s="90"/>
      <c r="H5" s="90"/>
      <c r="I5" s="90"/>
      <c r="J5" s="90"/>
      <c r="K5" s="90"/>
    </row>
    <row r="6" spans="2:14" ht="30" x14ac:dyDescent="0.25">
      <c r="B6" s="38" t="s">
        <v>4</v>
      </c>
      <c r="C6" s="38" t="s">
        <v>41</v>
      </c>
      <c r="D6" s="38" t="s">
        <v>42</v>
      </c>
      <c r="E6" s="38" t="s">
        <v>43</v>
      </c>
      <c r="H6" s="38" t="s">
        <v>4</v>
      </c>
      <c r="I6" s="38" t="s">
        <v>41</v>
      </c>
      <c r="J6" s="38" t="s">
        <v>42</v>
      </c>
      <c r="K6" s="38" t="s">
        <v>43</v>
      </c>
    </row>
    <row r="7" spans="2:14" x14ac:dyDescent="0.25">
      <c r="B7" s="91" t="s">
        <v>44</v>
      </c>
      <c r="C7" s="39" t="s">
        <v>8</v>
      </c>
      <c r="D7" s="92">
        <v>8.82</v>
      </c>
      <c r="E7" s="40">
        <v>3.26</v>
      </c>
      <c r="H7" s="91" t="s">
        <v>44</v>
      </c>
      <c r="I7" s="39" t="s">
        <v>8</v>
      </c>
      <c r="J7" s="92">
        <f>D7*($E$32+1)</f>
        <v>9.261000000000001</v>
      </c>
      <c r="K7" s="40">
        <f>E7*($E$32+1)</f>
        <v>3.423</v>
      </c>
      <c r="L7" s="15"/>
      <c r="M7" s="15"/>
    </row>
    <row r="8" spans="2:14" x14ac:dyDescent="0.25">
      <c r="B8" s="91"/>
      <c r="C8" s="39" t="s">
        <v>9</v>
      </c>
      <c r="D8" s="92"/>
      <c r="E8" s="40">
        <v>3.91</v>
      </c>
      <c r="H8" s="91"/>
      <c r="I8" s="39" t="s">
        <v>9</v>
      </c>
      <c r="J8" s="92"/>
      <c r="K8" s="40">
        <f t="shared" ref="K8:K28" si="0">E8*($E$32+1)</f>
        <v>4.1055000000000001</v>
      </c>
      <c r="L8" s="15"/>
      <c r="M8" s="15"/>
    </row>
    <row r="9" spans="2:14" x14ac:dyDescent="0.25">
      <c r="B9" s="91"/>
      <c r="C9" s="39" t="s">
        <v>10</v>
      </c>
      <c r="D9" s="92"/>
      <c r="E9" s="40">
        <v>7.75</v>
      </c>
      <c r="H9" s="91"/>
      <c r="I9" s="39" t="s">
        <v>10</v>
      </c>
      <c r="J9" s="92"/>
      <c r="K9" s="40">
        <f t="shared" si="0"/>
        <v>8.1375000000000011</v>
      </c>
      <c r="L9" s="15"/>
      <c r="M9" s="15"/>
    </row>
    <row r="10" spans="2:14" x14ac:dyDescent="0.25">
      <c r="B10" s="91"/>
      <c r="C10" s="39" t="s">
        <v>11</v>
      </c>
      <c r="D10" s="92"/>
      <c r="E10" s="40">
        <v>11.24</v>
      </c>
      <c r="H10" s="91"/>
      <c r="I10" s="39" t="s">
        <v>11</v>
      </c>
      <c r="J10" s="92"/>
      <c r="K10" s="40">
        <f t="shared" si="0"/>
        <v>11.802000000000001</v>
      </c>
      <c r="L10" s="32"/>
      <c r="M10" s="15"/>
      <c r="N10" s="15"/>
    </row>
    <row r="11" spans="2:14" x14ac:dyDescent="0.25">
      <c r="B11" s="91"/>
      <c r="C11" s="39" t="s">
        <v>12</v>
      </c>
      <c r="D11" s="92"/>
      <c r="E11" s="40">
        <v>16.86</v>
      </c>
      <c r="H11" s="91"/>
      <c r="I11" s="39" t="s">
        <v>12</v>
      </c>
      <c r="J11" s="92"/>
      <c r="K11" s="40">
        <f t="shared" si="0"/>
        <v>17.702999999999999</v>
      </c>
      <c r="L11" s="15"/>
      <c r="M11" s="15"/>
      <c r="N11" s="15"/>
    </row>
    <row r="12" spans="2:14" x14ac:dyDescent="0.25">
      <c r="B12" s="91"/>
      <c r="C12" s="39" t="s">
        <v>45</v>
      </c>
      <c r="D12" s="92"/>
      <c r="E12" s="40">
        <v>21.91</v>
      </c>
      <c r="H12" s="91"/>
      <c r="I12" s="39" t="s">
        <v>45</v>
      </c>
      <c r="J12" s="92"/>
      <c r="K12" s="40">
        <f t="shared" si="0"/>
        <v>23.005500000000001</v>
      </c>
      <c r="L12" s="15"/>
      <c r="M12" s="15"/>
      <c r="N12" s="15"/>
    </row>
    <row r="13" spans="2:14" x14ac:dyDescent="0.25">
      <c r="B13" s="91" t="s">
        <v>15</v>
      </c>
      <c r="C13" s="39" t="s">
        <v>8</v>
      </c>
      <c r="D13" s="93">
        <v>4.41</v>
      </c>
      <c r="E13" s="40">
        <v>1.63</v>
      </c>
      <c r="H13" s="91" t="s">
        <v>15</v>
      </c>
      <c r="I13" s="39" t="s">
        <v>8</v>
      </c>
      <c r="J13" s="93">
        <f>D13*($E$32+1)</f>
        <v>4.6305000000000005</v>
      </c>
      <c r="K13" s="40">
        <f t="shared" si="0"/>
        <v>1.7115</v>
      </c>
      <c r="L13" s="15"/>
      <c r="M13" s="15"/>
      <c r="N13" s="15"/>
    </row>
    <row r="14" spans="2:14" x14ac:dyDescent="0.25">
      <c r="B14" s="91"/>
      <c r="C14" s="39" t="s">
        <v>9</v>
      </c>
      <c r="D14" s="93"/>
      <c r="E14" s="40">
        <v>1.96</v>
      </c>
      <c r="H14" s="91"/>
      <c r="I14" s="39" t="s">
        <v>9</v>
      </c>
      <c r="J14" s="93"/>
      <c r="K14" s="40">
        <f t="shared" si="0"/>
        <v>2.0579999999999998</v>
      </c>
      <c r="L14" s="15"/>
      <c r="M14" s="15"/>
    </row>
    <row r="15" spans="2:14" x14ac:dyDescent="0.25">
      <c r="B15" s="91"/>
      <c r="C15" s="39" t="s">
        <v>10</v>
      </c>
      <c r="D15" s="93"/>
      <c r="E15" s="40">
        <v>3.88</v>
      </c>
      <c r="H15" s="91"/>
      <c r="I15" s="39" t="s">
        <v>10</v>
      </c>
      <c r="J15" s="93"/>
      <c r="K15" s="40">
        <f t="shared" si="0"/>
        <v>4.0739999999999998</v>
      </c>
      <c r="L15" s="15"/>
      <c r="M15" s="15"/>
    </row>
    <row r="16" spans="2:14" x14ac:dyDescent="0.25">
      <c r="B16" s="91"/>
      <c r="C16" s="39" t="s">
        <v>11</v>
      </c>
      <c r="D16" s="93"/>
      <c r="E16" s="40">
        <v>5.62</v>
      </c>
      <c r="H16" s="91"/>
      <c r="I16" s="39" t="s">
        <v>11</v>
      </c>
      <c r="J16" s="93"/>
      <c r="K16" s="40">
        <f t="shared" si="0"/>
        <v>5.9010000000000007</v>
      </c>
      <c r="L16" s="15"/>
      <c r="M16" s="15"/>
    </row>
    <row r="17" spans="2:13" x14ac:dyDescent="0.25">
      <c r="B17" s="91"/>
      <c r="C17" s="39" t="s">
        <v>12</v>
      </c>
      <c r="D17" s="93"/>
      <c r="E17" s="40">
        <v>16.86</v>
      </c>
      <c r="H17" s="91"/>
      <c r="I17" s="39" t="s">
        <v>12</v>
      </c>
      <c r="J17" s="93"/>
      <c r="K17" s="40">
        <f t="shared" si="0"/>
        <v>17.702999999999999</v>
      </c>
      <c r="L17" s="15"/>
      <c r="M17" s="15"/>
    </row>
    <row r="18" spans="2:13" x14ac:dyDescent="0.25">
      <c r="B18" s="91"/>
      <c r="C18" s="39" t="s">
        <v>45</v>
      </c>
      <c r="D18" s="93"/>
      <c r="E18" s="40">
        <v>21.91</v>
      </c>
      <c r="H18" s="91"/>
      <c r="I18" s="39" t="s">
        <v>45</v>
      </c>
      <c r="J18" s="93"/>
      <c r="K18" s="40">
        <f t="shared" si="0"/>
        <v>23.005500000000001</v>
      </c>
      <c r="L18" s="15"/>
      <c r="M18" s="15"/>
    </row>
    <row r="19" spans="2:13" x14ac:dyDescent="0.25">
      <c r="B19" s="91" t="s">
        <v>46</v>
      </c>
      <c r="C19" s="39" t="s">
        <v>17</v>
      </c>
      <c r="D19" s="93">
        <v>23.15</v>
      </c>
      <c r="E19" s="40">
        <v>6.73</v>
      </c>
      <c r="H19" s="91" t="s">
        <v>46</v>
      </c>
      <c r="I19" s="39" t="s">
        <v>17</v>
      </c>
      <c r="J19" s="93">
        <f>D19*($E$32+1)</f>
        <v>24.307500000000001</v>
      </c>
      <c r="K19" s="40">
        <f t="shared" si="0"/>
        <v>7.0665000000000004</v>
      </c>
      <c r="L19" s="15"/>
      <c r="M19" s="15"/>
    </row>
    <row r="20" spans="2:13" x14ac:dyDescent="0.25">
      <c r="B20" s="91"/>
      <c r="C20" s="39" t="s">
        <v>18</v>
      </c>
      <c r="D20" s="93"/>
      <c r="E20" s="40">
        <v>8.41</v>
      </c>
      <c r="H20" s="91"/>
      <c r="I20" s="39" t="s">
        <v>18</v>
      </c>
      <c r="J20" s="93"/>
      <c r="K20" s="40">
        <f t="shared" si="0"/>
        <v>8.8305000000000007</v>
      </c>
      <c r="L20" s="15"/>
      <c r="M20" s="15"/>
    </row>
    <row r="21" spans="2:13" x14ac:dyDescent="0.25">
      <c r="B21" s="91"/>
      <c r="C21" s="39" t="s">
        <v>47</v>
      </c>
      <c r="D21" s="93"/>
      <c r="E21" s="40">
        <v>10.85</v>
      </c>
      <c r="H21" s="91"/>
      <c r="I21" s="39" t="s">
        <v>47</v>
      </c>
      <c r="J21" s="93"/>
      <c r="K21" s="40">
        <f t="shared" si="0"/>
        <v>11.3925</v>
      </c>
      <c r="L21" s="15"/>
      <c r="M21" s="15"/>
    </row>
    <row r="22" spans="2:13" x14ac:dyDescent="0.25">
      <c r="B22" s="91"/>
      <c r="C22" s="39" t="s">
        <v>48</v>
      </c>
      <c r="D22" s="93"/>
      <c r="E22" s="40">
        <v>13.45</v>
      </c>
      <c r="H22" s="91"/>
      <c r="I22" s="39" t="s">
        <v>48</v>
      </c>
      <c r="J22" s="93"/>
      <c r="K22" s="40">
        <f t="shared" si="0"/>
        <v>14.1225</v>
      </c>
      <c r="L22" s="15"/>
      <c r="M22" s="15"/>
    </row>
    <row r="23" spans="2:13" x14ac:dyDescent="0.25">
      <c r="B23" s="91"/>
      <c r="C23" s="39" t="s">
        <v>49</v>
      </c>
      <c r="D23" s="93"/>
      <c r="E23" s="40">
        <v>15.87</v>
      </c>
      <c r="H23" s="91"/>
      <c r="I23" s="39" t="s">
        <v>49</v>
      </c>
      <c r="J23" s="93"/>
      <c r="K23" s="40">
        <f t="shared" si="0"/>
        <v>16.663499999999999</v>
      </c>
      <c r="L23" s="15"/>
      <c r="M23" s="15"/>
    </row>
    <row r="24" spans="2:13" x14ac:dyDescent="0.25">
      <c r="B24" s="91" t="s">
        <v>50</v>
      </c>
      <c r="C24" s="39" t="s">
        <v>17</v>
      </c>
      <c r="D24" s="93">
        <v>34.729999999999997</v>
      </c>
      <c r="E24" s="40">
        <v>10.09</v>
      </c>
      <c r="H24" s="91" t="s">
        <v>50</v>
      </c>
      <c r="I24" s="39" t="s">
        <v>17</v>
      </c>
      <c r="J24" s="93">
        <f>D24*($E$32+1)</f>
        <v>36.466499999999996</v>
      </c>
      <c r="K24" s="40">
        <f t="shared" si="0"/>
        <v>10.5945</v>
      </c>
      <c r="L24" s="15"/>
      <c r="M24" s="15"/>
    </row>
    <row r="25" spans="2:13" x14ac:dyDescent="0.25">
      <c r="B25" s="91"/>
      <c r="C25" s="39" t="s">
        <v>18</v>
      </c>
      <c r="D25" s="93"/>
      <c r="E25" s="40">
        <v>12.61</v>
      </c>
      <c r="H25" s="91"/>
      <c r="I25" s="39" t="s">
        <v>18</v>
      </c>
      <c r="J25" s="93"/>
      <c r="K25" s="40">
        <f t="shared" si="0"/>
        <v>13.240500000000001</v>
      </c>
      <c r="L25" s="15"/>
      <c r="M25" s="15"/>
    </row>
    <row r="26" spans="2:13" x14ac:dyDescent="0.25">
      <c r="B26" s="91"/>
      <c r="C26" s="39" t="s">
        <v>47</v>
      </c>
      <c r="D26" s="93"/>
      <c r="E26" s="40">
        <v>16.27</v>
      </c>
      <c r="H26" s="91"/>
      <c r="I26" s="39" t="s">
        <v>47</v>
      </c>
      <c r="J26" s="93"/>
      <c r="K26" s="40">
        <f t="shared" si="0"/>
        <v>17.083500000000001</v>
      </c>
      <c r="L26" s="15"/>
      <c r="M26" s="15"/>
    </row>
    <row r="27" spans="2:13" x14ac:dyDescent="0.25">
      <c r="B27" s="91"/>
      <c r="C27" s="39" t="s">
        <v>48</v>
      </c>
      <c r="D27" s="93"/>
      <c r="E27" s="40">
        <v>20.170000000000002</v>
      </c>
      <c r="H27" s="91"/>
      <c r="I27" s="39" t="s">
        <v>48</v>
      </c>
      <c r="J27" s="93"/>
      <c r="K27" s="40">
        <f t="shared" si="0"/>
        <v>21.178500000000003</v>
      </c>
      <c r="L27" s="15"/>
      <c r="M27" s="15"/>
    </row>
    <row r="28" spans="2:13" x14ac:dyDescent="0.25">
      <c r="B28" s="91"/>
      <c r="C28" s="39" t="s">
        <v>49</v>
      </c>
      <c r="D28" s="93"/>
      <c r="E28" s="40">
        <v>23.8</v>
      </c>
      <c r="H28" s="91"/>
      <c r="I28" s="39" t="s">
        <v>49</v>
      </c>
      <c r="J28" s="93"/>
      <c r="K28" s="40">
        <f t="shared" si="0"/>
        <v>24.990000000000002</v>
      </c>
      <c r="L28" s="15"/>
      <c r="M28" s="15"/>
    </row>
    <row r="29" spans="2:13" x14ac:dyDescent="0.25"/>
    <row r="30" spans="2:13" x14ac:dyDescent="0.25"/>
    <row r="31" spans="2:13" x14ac:dyDescent="0.25">
      <c r="B31" s="86" t="s">
        <v>55</v>
      </c>
      <c r="C31" s="86"/>
      <c r="D31" s="86"/>
      <c r="E31" s="48">
        <f>RTE!C18</f>
        <v>6.6864541948171485E-2</v>
      </c>
    </row>
    <row r="32" spans="2:13" x14ac:dyDescent="0.25">
      <c r="B32" s="86" t="s">
        <v>74</v>
      </c>
      <c r="C32" s="86"/>
      <c r="D32" s="86"/>
      <c r="E32" s="48">
        <f>0.05</f>
        <v>0.05</v>
      </c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</sheetData>
  <mergeCells count="22">
    <mergeCell ref="H19:H23"/>
    <mergeCell ref="J19:J23"/>
    <mergeCell ref="H24:H28"/>
    <mergeCell ref="J24:J28"/>
    <mergeCell ref="B31:D31"/>
    <mergeCell ref="B19:B23"/>
    <mergeCell ref="D19:D23"/>
    <mergeCell ref="B24:B28"/>
    <mergeCell ref="D24:D28"/>
    <mergeCell ref="H3:K3"/>
    <mergeCell ref="H4:K5"/>
    <mergeCell ref="H7:H12"/>
    <mergeCell ref="J7:J12"/>
    <mergeCell ref="H13:H18"/>
    <mergeCell ref="J13:J18"/>
    <mergeCell ref="B32:D32"/>
    <mergeCell ref="B3:E3"/>
    <mergeCell ref="B4:E5"/>
    <mergeCell ref="B7:B12"/>
    <mergeCell ref="D7:D12"/>
    <mergeCell ref="B13:B18"/>
    <mergeCell ref="D13:D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5FB8F595771546BCC83FFC58F4EB83" ma:contentTypeVersion="11" ma:contentTypeDescription="Crie um novo documento." ma:contentTypeScope="" ma:versionID="76ba53ca9fadd35c6745c8cc42985bdd">
  <xsd:schema xmlns:xsd="http://www.w3.org/2001/XMLSchema" xmlns:xs="http://www.w3.org/2001/XMLSchema" xmlns:p="http://schemas.microsoft.com/office/2006/metadata/properties" xmlns:ns2="4b520b24-8996-453a-8c5e-60294695dd12" xmlns:ns3="12eaf6f9-417e-4436-811b-51d381a4d0a9" targetNamespace="http://schemas.microsoft.com/office/2006/metadata/properties" ma:root="true" ma:fieldsID="173c5b1c01ad86b5cab77451775ceb03" ns2:_="" ns3:_="">
    <xsd:import namespace="4b520b24-8996-453a-8c5e-60294695dd12"/>
    <xsd:import namespace="12eaf6f9-417e-4436-811b-51d381a4d0a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20b24-8996-453a-8c5e-60294695dd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af6f9-417e-4436-811b-51d381a4d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E26BF4-B53B-443C-926A-45EC7619AA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5489F2-76C7-4581-997F-DFE4DFA6E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520b24-8996-453a-8c5e-60294695dd12"/>
    <ds:schemaRef ds:uri="12eaf6f9-417e-4436-811b-51d381a4d0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8EC010-CB51-425D-B14F-02DE9F1B11F3}">
  <ds:schemaRefs>
    <ds:schemaRef ds:uri="http://schemas.openxmlformats.org/package/2006/metadata/core-properties"/>
    <ds:schemaRef ds:uri="12eaf6f9-417e-4436-811b-51d381a4d0a9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4b520b24-8996-453a-8c5e-60294695dd1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Volume Fat. (m³) 2022</vt:lpstr>
      <vt:lpstr>Faturamento</vt:lpstr>
      <vt:lpstr>Devoluções</vt:lpstr>
      <vt:lpstr>RTE</vt:lpstr>
      <vt:lpstr>Tarifas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Jéssica Sousa de Araujo</cp:lastModifiedBy>
  <cp:revision/>
  <dcterms:created xsi:type="dcterms:W3CDTF">2023-05-23T13:10:18Z</dcterms:created>
  <dcterms:modified xsi:type="dcterms:W3CDTF">2023-06-02T12:52:22Z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0x010100695FB8F595771546BCC83FFC58F4EB83</vt:lpwstr>
  </property>
</Properties>
</file>