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holanda\Documents\"/>
    </mc:Choice>
  </mc:AlternateContent>
  <xr:revisionPtr revIDLastSave="0" documentId="13_ncr:1_{32F9E162-DA8D-4C4F-ADE8-12A9FBE025A5}" xr6:coauthVersionLast="47" xr6:coauthVersionMax="47" xr10:uidLastSave="{00000000-0000-0000-0000-000000000000}"/>
  <bookViews>
    <workbookView xWindow="-24450" yWindow="1365" windowWidth="21600" windowHeight="11385" xr2:uid="{5CA7443E-1ECD-46B2-A2B9-D99780B83705}"/>
  </bookViews>
  <sheets>
    <sheet name="KLIMT E DODF -ANEXO I" sheetId="1" r:id="rId1"/>
    <sheet name=" RESUMO - ANEXO II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9" i="1" l="1"/>
  <c r="D79" i="1"/>
  <c r="C79" i="1"/>
  <c r="K62" i="1"/>
  <c r="O61" i="1"/>
  <c r="O60" i="1"/>
  <c r="O59" i="1"/>
  <c r="O58" i="1"/>
  <c r="M61" i="1"/>
  <c r="M60" i="1"/>
  <c r="M59" i="1"/>
  <c r="M58" i="1"/>
  <c r="O57" i="1"/>
  <c r="O56" i="1"/>
  <c r="M57" i="1"/>
  <c r="M56" i="1"/>
  <c r="M52" i="1"/>
  <c r="M51" i="1"/>
  <c r="M55" i="1"/>
  <c r="M54" i="1"/>
  <c r="M53" i="1"/>
  <c r="M50" i="1"/>
  <c r="M49" i="1"/>
  <c r="M48" i="1"/>
  <c r="M47" i="1"/>
  <c r="M46" i="1"/>
  <c r="O55" i="1"/>
  <c r="O54" i="1"/>
  <c r="O53" i="1"/>
  <c r="O52" i="1"/>
  <c r="O51" i="1"/>
  <c r="O50" i="1"/>
  <c r="O49" i="1"/>
  <c r="O48" i="1"/>
  <c r="O47" i="1"/>
  <c r="O46" i="1"/>
  <c r="M44" i="1"/>
  <c r="M24" i="1"/>
  <c r="M45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J62" i="1"/>
  <c r="L62" i="1"/>
  <c r="N62" i="1"/>
  <c r="O6" i="1"/>
  <c r="E81" i="1"/>
  <c r="D81" i="1"/>
  <c r="C81" i="1"/>
  <c r="M62" i="1" l="1"/>
  <c r="F81" i="1"/>
  <c r="F80" i="1"/>
  <c r="F79" i="1"/>
  <c r="F78" i="1"/>
  <c r="F77" i="1"/>
  <c r="F76" i="1"/>
  <c r="F75" i="1"/>
  <c r="F74" i="1"/>
  <c r="F12" i="3"/>
  <c r="E12" i="3"/>
  <c r="C12" i="3"/>
  <c r="F11" i="3"/>
  <c r="F10" i="3"/>
  <c r="F9" i="3"/>
  <c r="F8" i="3"/>
  <c r="F7" i="3"/>
  <c r="F6" i="3"/>
  <c r="F5" i="3"/>
  <c r="J69" i="1"/>
  <c r="O68" i="1"/>
  <c r="O67" i="1"/>
  <c r="O66" i="1"/>
  <c r="O62" i="1" l="1"/>
  <c r="O69" i="1"/>
</calcChain>
</file>

<file path=xl/sharedStrings.xml><?xml version="1.0" encoding="utf-8"?>
<sst xmlns="http://schemas.openxmlformats.org/spreadsheetml/2006/main" count="411" uniqueCount="204">
  <si>
    <t>ANEXO I</t>
  </si>
  <si>
    <t>1. DEMONSTRATIVO DE GASTOS COM PUBLICIDADE E PROPAGANDA - SEGUNDO TRIMESTRE 2023</t>
  </si>
  <si>
    <t xml:space="preserve">1.1 Contrato nº:  32/2019
</t>
  </si>
  <si>
    <t>1.1.1 AGÊNCIA: KLIMT AGÊNCIA DE PUBLICIDADE, CNPJ: 10.365.754/0001-07</t>
  </si>
  <si>
    <t>FINALIDADE</t>
  </si>
  <si>
    <t>CAMPANHA</t>
  </si>
  <si>
    <t>VEÍCULO</t>
  </si>
  <si>
    <t>PERÍODO DE EXECUÇÃO</t>
  </si>
  <si>
    <t>SUBCONTRATADO</t>
  </si>
  <si>
    <t>CNPJ</t>
  </si>
  <si>
    <t>NF AGÊNCIA</t>
  </si>
  <si>
    <t>DT EMISSÃO</t>
  </si>
  <si>
    <t>VEICULAÇÃO (a)</t>
  </si>
  <si>
    <t>PRODUÇÃO (b)</t>
  </si>
  <si>
    <t>GLOSAS (c)</t>
  </si>
  <si>
    <t>TRIBUTOS (d)</t>
  </si>
  <si>
    <t>COMISSÃO DA AGÊNCIA (e)</t>
  </si>
  <si>
    <t>TOTAL DESPESA (a+b-c+e)</t>
  </si>
  <si>
    <t>Utilidade Pública</t>
  </si>
  <si>
    <t>Mês da água</t>
  </si>
  <si>
    <t>Impulsionamento redes sociais (Instagram Feed, Stories e Reels)</t>
  </si>
  <si>
    <t>WAYS DIGITAL AGENCIA DE MARKETING LTDA</t>
  </si>
  <si>
    <t>47.436.058/0001-46</t>
  </si>
  <si>
    <t xml:space="preserve">Veiculação Front Light </t>
  </si>
  <si>
    <t>07/03 a 06/04/2023</t>
  </si>
  <si>
    <t>Cerrado Mix</t>
  </si>
  <si>
    <t>02.311.600/0001-04</t>
  </si>
  <si>
    <t>Veiculação Portal Folha do Meio Ambiente</t>
  </si>
  <si>
    <t>16/03 a 25/03/2023</t>
  </si>
  <si>
    <t>Portal Folha do MeioAmbiente</t>
  </si>
  <si>
    <t>33.515.438/0001-61</t>
  </si>
  <si>
    <t>Veiculação Blog Agenda Capital</t>
  </si>
  <si>
    <t>Tear Tecnologia da Informacao Ltda</t>
  </si>
  <si>
    <t>19.069.992/0001-31</t>
  </si>
  <si>
    <t>Veiculação Blog Bomba Bomba</t>
  </si>
  <si>
    <t>ATIVAMENTE ACOMPANHAMENTO E SERVICOS LTDA - JPW PUBLICIDADE</t>
  </si>
  <si>
    <t>12.394.932/0001-45</t>
  </si>
  <si>
    <t>Veiculação Blog Brazil mulher</t>
  </si>
  <si>
    <t>Brazil Mulher Portal de Noticias, Cursos e Capacitacao Profissional LTDA</t>
  </si>
  <si>
    <t>07.318.755/0001-88</t>
  </si>
  <si>
    <t>Veiculação Blog Conectado ao Poder</t>
  </si>
  <si>
    <t>Opiniao Comunicacao - Empresa de Servicos Eireli</t>
  </si>
  <si>
    <t>18.409.455/0001-20</t>
  </si>
  <si>
    <t>Veiculação Blog da Zuleika</t>
  </si>
  <si>
    <t>Zuleika Aparecida Lopes ME</t>
  </si>
  <si>
    <t>06.957.271/0001-16</t>
  </si>
  <si>
    <t>Veiculação Blog do Ataíde</t>
  </si>
  <si>
    <t>A. A. dos Santos Publicidade Marketing e Notícias ME</t>
  </si>
  <si>
    <t>15.434.320/0001-27</t>
  </si>
  <si>
    <t>Veiculação Blog do Callado</t>
  </si>
  <si>
    <t>Agência Palear - Comunicação, Publicidade e Consultoria Eireli ME</t>
  </si>
  <si>
    <t>08.406.032/0001-01</t>
  </si>
  <si>
    <t>Veiculação Blog É DI Brasília</t>
  </si>
  <si>
    <t>E di Brasilia Comunicacao Ltda</t>
  </si>
  <si>
    <t>35.825.568/0001-26</t>
  </si>
  <si>
    <t>Veiculação Blog Egnews</t>
  </si>
  <si>
    <t>EG NEWS LTDA</t>
  </si>
  <si>
    <t>04.058.259/0001-44</t>
  </si>
  <si>
    <t>Veiculação Blog Eixo Capital</t>
  </si>
  <si>
    <t>Solucao Comunicacao e Locacoes Ltda</t>
  </si>
  <si>
    <t>47.344.151/0001-20</t>
  </si>
  <si>
    <t>Veiculação Blog Espaço da mulher</t>
  </si>
  <si>
    <t>A &amp; A Neves Comunicacao Editora e Grafica Eireli</t>
  </si>
  <si>
    <t>37.978.269/0001-57</t>
  </si>
  <si>
    <t>Veiculação Blog Fogo Cruzado DF</t>
  </si>
  <si>
    <t>Ana claudia martins santos ME</t>
  </si>
  <si>
    <t>17.726.908/0001-80</t>
  </si>
  <si>
    <t>Veiculação Blog Gazeta do DF</t>
  </si>
  <si>
    <t>Gazeta do Dia Portal de Noticias de Brasilia Ltda</t>
  </si>
  <si>
    <t>40.682.566/0001-65</t>
  </si>
  <si>
    <t>Veiculação Blog Informa tudo DF</t>
  </si>
  <si>
    <t>Ana Lucia da Costa e Silva Lima 86555138149</t>
  </si>
  <si>
    <t>22.559.374/0001-84</t>
  </si>
  <si>
    <t>Veiculação Blog Jornal do Guará</t>
  </si>
  <si>
    <t>Jornal do Guara Editora e Comunicacao Eireli ME</t>
  </si>
  <si>
    <t>04.554.113/0001-90</t>
  </si>
  <si>
    <t>Veiculação Blog Lider Recanto FM</t>
  </si>
  <si>
    <t>Associacao de moradores do recanto das emas</t>
  </si>
  <si>
    <t>00.834.851/0001-30</t>
  </si>
  <si>
    <t>Veiculação Blog Misto Brasília</t>
  </si>
  <si>
    <t>Gilmar Correa 39985156900</t>
  </si>
  <si>
    <t>28.824.221/0001-01</t>
  </si>
  <si>
    <t>Veiculação Blog Olhos news</t>
  </si>
  <si>
    <t>Olho News Servicos de Comunicacao Ltda</t>
  </si>
  <si>
    <t>33.059.226/0001-17</t>
  </si>
  <si>
    <t>Veiculação Blog Painel da Cidadania</t>
  </si>
  <si>
    <t>Planeta Diario Portal de Noticias Ltda</t>
  </si>
  <si>
    <t>40.750.576/0001-90</t>
  </si>
  <si>
    <t>Veiculação Blog Passando na Hora DF</t>
  </si>
  <si>
    <t>Passando na hora DF eireli</t>
  </si>
  <si>
    <t>38.074.262/0001-73</t>
  </si>
  <si>
    <t>Veiculação Blog A Politica e Poder</t>
  </si>
  <si>
    <t>GB Edicao de jornal diario eireli</t>
  </si>
  <si>
    <t>26.992.003/0001-42</t>
  </si>
  <si>
    <t>Veiculação Blog Por Brasília</t>
  </si>
  <si>
    <t>Inovar Serviços de Informação Eireli</t>
  </si>
  <si>
    <t>09.178.647/0001-82</t>
  </si>
  <si>
    <t>Veiculação Blog Revista plano B</t>
  </si>
  <si>
    <t>Revista Plano B Ltda</t>
  </si>
  <si>
    <t>48.876.804/0001-85</t>
  </si>
  <si>
    <t>Veiculação Blog Saúde e Direitos Sociais</t>
  </si>
  <si>
    <t>Ivan Rodrigues da Rocha ME</t>
  </si>
  <si>
    <t>22.969.066/0001-27</t>
  </si>
  <si>
    <t>Veiculação Blog Tudo Ok Notícias</t>
  </si>
  <si>
    <t>Josiel Ferreira Comunicacoes - Agencia Comunicacao Tudo OK</t>
  </si>
  <si>
    <t>11.245.114/0001-18</t>
  </si>
  <si>
    <t>Veiculação Blog Visite Brasília</t>
  </si>
  <si>
    <t>Luiz eduardo passeado barbosa servicos administrativos ME</t>
  </si>
  <si>
    <t>07.109.194/0001-07</t>
  </si>
  <si>
    <t>Veiculação Blog do Cafezinho</t>
  </si>
  <si>
    <t>Vou LA Comunicacao e Portais de Internet Ltda</t>
  </si>
  <si>
    <t>40.203.149/0001-92</t>
  </si>
  <si>
    <t>Videos Verticais</t>
  </si>
  <si>
    <t>Não se aplica</t>
  </si>
  <si>
    <t>BG PRODUCAO, COMUNICACAO, LOCACAO DE EQUIPAMENTOS E MARKETING LTDA</t>
  </si>
  <si>
    <t>35.421.036/0001-23</t>
  </si>
  <si>
    <t>Institucional</t>
  </si>
  <si>
    <t>Vídeo Adasa na Escola</t>
  </si>
  <si>
    <t>AB2 COMUNICACAO E MARKETING LTDA - Baru digital</t>
  </si>
  <si>
    <t>10.766.887/0001-87</t>
  </si>
  <si>
    <t>Pulseiras Adasa na Escola (infantil)</t>
  </si>
  <si>
    <t>MASTER COOLERS COMERCIO DE ARTIGOS DE PLASTICO</t>
  </si>
  <si>
    <t>35.995.282/0001-99</t>
  </si>
  <si>
    <t>Placas Adasa na Escola</t>
  </si>
  <si>
    <t>GABRIEL DE OLIVEIRA PEREIRA</t>
  </si>
  <si>
    <t>46.459.612/0001-48</t>
  </si>
  <si>
    <t>Mobiliário Adasa na Escola</t>
  </si>
  <si>
    <t>Centelha Com. Visual</t>
  </si>
  <si>
    <t>47.049.031/0001-09</t>
  </si>
  <si>
    <t>Adesiçação Van Adasa</t>
  </si>
  <si>
    <t>Absolute Comunicacao e Comercio Ltda</t>
  </si>
  <si>
    <t>13.813.782/0001-20</t>
  </si>
  <si>
    <t>Impressão lona Front 9x3,60m</t>
  </si>
  <si>
    <t>Criação de tema / campanha</t>
  </si>
  <si>
    <t>KLIMT AGÊNCIA DE PUBLICIDADE LTDA</t>
  </si>
  <si>
    <t>10.365.754/0001-07</t>
  </si>
  <si>
    <t>Anunciart Veiculos de Publicidade Eireli</t>
  </si>
  <si>
    <t>02.683.230/0001-28</t>
  </si>
  <si>
    <t>Placas condomínios</t>
  </si>
  <si>
    <t>Bonés personalizados</t>
  </si>
  <si>
    <t>PRESS SERVIÇOS PERSONALIZADOS LTDA</t>
  </si>
  <si>
    <t>22.705.710/0001-50</t>
  </si>
  <si>
    <t>PRODUCAO DE VIDEOS VERTICAIS REELS - ABRIL/ 2023</t>
  </si>
  <si>
    <t>RGB PRODUCAO, COMUNICACAO, LOCACAO DE EQUIPAMENTOS E MARKETING LTDA</t>
  </si>
  <si>
    <t>46.008.529/0001-52</t>
  </si>
  <si>
    <t>Campanha Mensal</t>
  </si>
  <si>
    <t>Blog do Emicles</t>
  </si>
  <si>
    <t>DE 06 A 14/04/2023</t>
  </si>
  <si>
    <t>Sobradinho Noticias Ltda ME</t>
  </si>
  <si>
    <t>37.104.866/0001-52</t>
  </si>
  <si>
    <t>Blog doa a quem doer</t>
  </si>
  <si>
    <t>Bsb News Comunicacao Digital Ltda</t>
  </si>
  <si>
    <t>12.486.873/0001-35</t>
  </si>
  <si>
    <t>Blog foco nacional</t>
  </si>
  <si>
    <t>Inova Gestao - Consultoria e Comunicacao Ltda</t>
  </si>
  <si>
    <t>13.913.044/0001-54</t>
  </si>
  <si>
    <t>DE 06 A 30/04/2023</t>
  </si>
  <si>
    <t>Ideias Mult Service Publicidades e Veiculos Ltda</t>
  </si>
  <si>
    <t>07.058.383/0001-06</t>
  </si>
  <si>
    <t>SUNSET EVENTOS E PUBLICIDADE LTDA</t>
  </si>
  <si>
    <t>30.141.524/0001-63</t>
  </si>
  <si>
    <t xml:space="preserve">WAYS DIGITAL AGENCIA DE MARKETING LTDA </t>
  </si>
  <si>
    <t>Utilidade Pública/Institucional</t>
  </si>
  <si>
    <t>Posts redes sociais, Filme/VT, Super banner, front light, interstitial</t>
  </si>
  <si>
    <t>Lonas front</t>
  </si>
  <si>
    <t>AVISO DE AUDIENCIA PUBLICA - No 005/2023</t>
  </si>
  <si>
    <t>JORNAL DE BRASILIA COMUNICACAO LTDA</t>
  </si>
  <si>
    <t>13.846.483/0001-91</t>
  </si>
  <si>
    <t>AVISO DEABERTURA DE LICITACAO - CONCORRENCIA ELETRONICA No 001/2023</t>
  </si>
  <si>
    <t>Video Vertical</t>
  </si>
  <si>
    <t>Centelha Comunicação</t>
  </si>
  <si>
    <t>40.518.356/0001-36</t>
  </si>
  <si>
    <t>Pulseiras Adasa na Escola (infantil e adulto)</t>
  </si>
  <si>
    <t>PROMOBRACE COMERCIO, INDUSTRIA, IMPORTACAO &amp; EXPORTACAO LTDA</t>
  </si>
  <si>
    <t>16.897.106/0001-70</t>
  </si>
  <si>
    <t>Impulsionamento Instagram Reels - CPM</t>
  </si>
  <si>
    <t>Ways Digital Agencia de Marketing Ltda</t>
  </si>
  <si>
    <t>Filme/VT, Posts redes sociais originais e adaptados</t>
  </si>
  <si>
    <t>TOTAL</t>
  </si>
  <si>
    <t>1.2 Contrato nº 57/2015</t>
  </si>
  <si>
    <t>1.2.1 CONTRATADO: Secretaria de Estado da Casa Civil-  CNPJ 09.639.459/0001-05</t>
  </si>
  <si>
    <t>Publicidade legal</t>
  </si>
  <si>
    <t>DODF</t>
  </si>
  <si>
    <t>NÃO</t>
  </si>
  <si>
    <t>Publicidade Legal</t>
  </si>
  <si>
    <t>ANEXO II</t>
  </si>
  <si>
    <t>2. RESUMO GERAL - SALDOS E DESPESAS COM PUBLICIDADE LIQUIDADAS no 4º TRIMESTRE DE 2022</t>
  </si>
  <si>
    <t>RESUMO GERAL</t>
  </si>
  <si>
    <t>Publicidade Institucional</t>
  </si>
  <si>
    <t>Publicidade de Utilidade Pública</t>
  </si>
  <si>
    <t>1. Dotação Orçamentária (2022)</t>
  </si>
  <si>
    <t>2. Empenhado (até o trimeste)</t>
  </si>
  <si>
    <t>3a. Liquidado (no trimestre)</t>
  </si>
  <si>
    <t>3b. Liquidado acumulado</t>
  </si>
  <si>
    <t>4. Crédito Orç. Disponível (2022)</t>
  </si>
  <si>
    <t>5. Saldo de empenho 2023</t>
  </si>
  <si>
    <t>6. Restos à Pagar RP(2022) acumulado</t>
  </si>
  <si>
    <t>7. Total liquidado 2023 com RP (2022)</t>
  </si>
  <si>
    <t>2. RESUMO GERAL - SALDOS E DESPESAS COM PUBLICIDADE LIQUIDADAS no 1º TRIMESTRE DE 2021</t>
  </si>
  <si>
    <t>1. Dotação Orçamentária (2020)</t>
  </si>
  <si>
    <t>4. Crédito Orç. Disponível (2020)</t>
  </si>
  <si>
    <t>5. Saldo de empenho 2020</t>
  </si>
  <si>
    <t>6. Restos à Pagar RP(2019) acumulado</t>
  </si>
  <si>
    <t>7. Total liquidado 2020 com RP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</si>
</sst>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R$&quot;\ #,##0.00;[Red]\-&quot;R$&quot;\ #,##0.00"/>
  </numFmts>
  <fonts count="1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</font>
    <font>
      <sz val="8"/>
      <name val="Calibri"/>
      <family val="2"/>
      <scheme val="minor"/>
    </font>
    <font>
      <sz val="8"/>
      <color rgb="FF000000"/>
      <name val="Calibri"/>
    </font>
    <font>
      <sz val="9"/>
      <color rgb="FF000000"/>
      <name val="Calibri"/>
      <family val="2"/>
    </font>
    <font>
      <b/>
      <sz val="9"/>
      <color rgb="FF000000"/>
      <name val="Calibri"/>
    </font>
    <font>
      <sz val="8"/>
      <name val="Calibri Light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 wrapText="1"/>
    </xf>
    <xf numFmtId="43" fontId="0" fillId="0" borderId="0" xfId="0" applyNumberFormat="1"/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justify" vertical="center" wrapText="1"/>
    </xf>
    <xf numFmtId="43" fontId="4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43" fontId="4" fillId="0" borderId="1" xfId="0" applyNumberFormat="1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6" fillId="0" borderId="2" xfId="0" applyFont="1" applyBorder="1" applyAlignment="1">
      <alignment horizontal="justify" wrapText="1"/>
    </xf>
    <xf numFmtId="4" fontId="6" fillId="0" borderId="2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17" fontId="4" fillId="0" borderId="1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5" fillId="0" borderId="5" xfId="0" applyFont="1" applyBorder="1"/>
    <xf numFmtId="0" fontId="5" fillId="0" borderId="5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3" fontId="7" fillId="0" borderId="2" xfId="0" applyNumberFormat="1" applyFont="1" applyBorder="1"/>
    <xf numFmtId="0" fontId="9" fillId="0" borderId="2" xfId="0" applyFont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/>
    </xf>
    <xf numFmtId="14" fontId="12" fillId="0" borderId="9" xfId="0" applyNumberFormat="1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13" fillId="0" borderId="9" xfId="0" applyFont="1" applyBorder="1" applyAlignment="1">
      <alignment wrapText="1"/>
    </xf>
    <xf numFmtId="14" fontId="8" fillId="0" borderId="9" xfId="0" applyNumberFormat="1" applyFont="1" applyBorder="1"/>
    <xf numFmtId="164" fontId="12" fillId="0" borderId="9" xfId="0" applyNumberFormat="1" applyFont="1" applyBorder="1" applyAlignment="1">
      <alignment wrapText="1"/>
    </xf>
    <xf numFmtId="164" fontId="0" fillId="0" borderId="0" xfId="0" applyNumberFormat="1"/>
    <xf numFmtId="164" fontId="12" fillId="0" borderId="0" xfId="0" applyNumberFormat="1" applyFont="1" applyAlignment="1">
      <alignment wrapText="1"/>
    </xf>
    <xf numFmtId="164" fontId="12" fillId="2" borderId="1" xfId="0" applyNumberFormat="1" applyFont="1" applyFill="1" applyBorder="1" applyAlignment="1">
      <alignment wrapText="1"/>
    </xf>
    <xf numFmtId="14" fontId="12" fillId="0" borderId="9" xfId="0" applyNumberFormat="1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164" fontId="8" fillId="0" borderId="9" xfId="0" applyNumberFormat="1" applyFont="1" applyBorder="1"/>
    <xf numFmtId="43" fontId="4" fillId="2" borderId="2" xfId="1" applyFont="1" applyFill="1" applyBorder="1" applyAlignment="1">
      <alignment horizontal="center"/>
    </xf>
    <xf numFmtId="43" fontId="4" fillId="2" borderId="10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right" wrapText="1"/>
    </xf>
    <xf numFmtId="43" fontId="4" fillId="2" borderId="2" xfId="1" applyFont="1" applyFill="1" applyBorder="1" applyAlignment="1">
      <alignment horizontal="center" wrapText="1"/>
    </xf>
    <xf numFmtId="0" fontId="14" fillId="0" borderId="9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11" fillId="2" borderId="2" xfId="0" applyFont="1" applyFill="1" applyBorder="1" applyAlignment="1">
      <alignment horizontal="left" vertical="center" wrapText="1"/>
    </xf>
    <xf numFmtId="14" fontId="11" fillId="2" borderId="2" xfId="0" applyNumberFormat="1" applyFont="1" applyFill="1" applyBorder="1" applyAlignment="1">
      <alignment horizontal="center" wrapText="1"/>
    </xf>
    <xf numFmtId="14" fontId="11" fillId="2" borderId="10" xfId="0" applyNumberFormat="1" applyFont="1" applyFill="1" applyBorder="1" applyAlignment="1">
      <alignment horizontal="center" wrapText="1"/>
    </xf>
    <xf numFmtId="0" fontId="11" fillId="2" borderId="11" xfId="0" applyFont="1" applyFill="1" applyBorder="1" applyAlignment="1">
      <alignment wrapText="1"/>
    </xf>
    <xf numFmtId="0" fontId="15" fillId="0" borderId="2" xfId="0" applyFont="1" applyBorder="1" applyAlignment="1">
      <alignment horizontal="center" wrapText="1"/>
    </xf>
    <xf numFmtId="0" fontId="11" fillId="2" borderId="10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43" fontId="4" fillId="2" borderId="2" xfId="1" applyFont="1" applyFill="1" applyBorder="1" applyAlignment="1">
      <alignment horizontal="right" wrapText="1"/>
    </xf>
    <xf numFmtId="43" fontId="4" fillId="2" borderId="5" xfId="1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B2C5C-E20C-4CE7-9239-D2A92CE47D25}">
  <sheetPr>
    <pageSetUpPr fitToPage="1"/>
  </sheetPr>
  <dimension ref="B1:R81"/>
  <sheetViews>
    <sheetView tabSelected="1" topLeftCell="A71" workbookViewId="0">
      <selection activeCell="B72" sqref="B72:F81"/>
    </sheetView>
  </sheetViews>
  <sheetFormatPr defaultRowHeight="15" x14ac:dyDescent="0.25"/>
  <cols>
    <col min="1" max="1" width="4.85546875" customWidth="1"/>
    <col min="2" max="2" width="14.5703125" style="3" customWidth="1"/>
    <col min="3" max="3" width="14.28515625" style="3" customWidth="1"/>
    <col min="4" max="4" width="14.42578125" customWidth="1"/>
    <col min="5" max="5" width="15.85546875" style="3" customWidth="1"/>
    <col min="6" max="6" width="22" style="3" customWidth="1"/>
    <col min="7" max="7" width="15.28515625" style="3" customWidth="1"/>
    <col min="8" max="8" width="8.28515625" style="3" customWidth="1"/>
    <col min="9" max="9" width="9.42578125" style="3" customWidth="1"/>
    <col min="10" max="10" width="12.42578125" style="3" customWidth="1"/>
    <col min="11" max="11" width="11.42578125" style="3" customWidth="1"/>
    <col min="12" max="12" width="9" style="3" customWidth="1"/>
    <col min="13" max="13" width="10.42578125" customWidth="1"/>
    <col min="14" max="14" width="11.5703125" style="3" customWidth="1"/>
    <col min="15" max="15" width="12.28515625" style="3" customWidth="1"/>
    <col min="16" max="16" width="17.85546875" customWidth="1"/>
    <col min="17" max="17" width="12.85546875" customWidth="1"/>
    <col min="18" max="18" width="11.140625" customWidth="1"/>
  </cols>
  <sheetData>
    <row r="1" spans="2:16" x14ac:dyDescent="0.25">
      <c r="B1" s="2" t="s">
        <v>0</v>
      </c>
    </row>
    <row r="2" spans="2:16" ht="60" customHeight="1" x14ac:dyDescent="0.25">
      <c r="B2" s="66" t="s">
        <v>1</v>
      </c>
      <c r="C2" s="66"/>
    </row>
    <row r="3" spans="2:16" ht="26.25" customHeight="1" x14ac:dyDescent="0.25">
      <c r="B3" s="4" t="s">
        <v>2</v>
      </c>
    </row>
    <row r="4" spans="2:16" ht="44.25" customHeight="1" x14ac:dyDescent="0.25">
      <c r="B4" s="67" t="s">
        <v>3</v>
      </c>
      <c r="C4" s="67"/>
    </row>
    <row r="5" spans="2:16" ht="36" customHeight="1" x14ac:dyDescent="0.25">
      <c r="B5" s="30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0" t="s">
        <v>11</v>
      </c>
      <c r="J5" s="30" t="s">
        <v>12</v>
      </c>
      <c r="K5" s="30" t="s">
        <v>13</v>
      </c>
      <c r="L5" s="30" t="s">
        <v>14</v>
      </c>
      <c r="M5" s="30" t="s">
        <v>15</v>
      </c>
      <c r="N5" s="30" t="s">
        <v>16</v>
      </c>
      <c r="O5" s="30" t="s">
        <v>17</v>
      </c>
    </row>
    <row r="6" spans="2:16" ht="43.5" customHeight="1" x14ac:dyDescent="0.25">
      <c r="B6" s="52" t="s">
        <v>18</v>
      </c>
      <c r="C6" s="52" t="s">
        <v>19</v>
      </c>
      <c r="D6" s="53" t="s">
        <v>20</v>
      </c>
      <c r="E6" s="43">
        <v>44986</v>
      </c>
      <c r="F6" s="59" t="s">
        <v>21</v>
      </c>
      <c r="G6" s="60" t="s">
        <v>22</v>
      </c>
      <c r="H6" s="52">
        <v>57</v>
      </c>
      <c r="I6" s="34">
        <v>45027</v>
      </c>
      <c r="J6" s="63">
        <v>38993.599999999999</v>
      </c>
      <c r="K6" s="29"/>
      <c r="L6" s="29"/>
      <c r="M6" s="48">
        <f>365.57+350.94</f>
        <v>716.51</v>
      </c>
      <c r="N6" s="49">
        <v>7311.3</v>
      </c>
      <c r="O6" s="49">
        <f t="shared" ref="O6:O61" si="0">J6+K6-L6+N6</f>
        <v>46304.9</v>
      </c>
    </row>
    <row r="7" spans="2:16" ht="36" customHeight="1" x14ac:dyDescent="0.25">
      <c r="B7" s="52" t="s">
        <v>18</v>
      </c>
      <c r="C7" s="52" t="s">
        <v>19</v>
      </c>
      <c r="D7" s="53" t="s">
        <v>23</v>
      </c>
      <c r="E7" s="44" t="s">
        <v>24</v>
      </c>
      <c r="F7" s="35" t="s">
        <v>25</v>
      </c>
      <c r="G7" s="35" t="s">
        <v>26</v>
      </c>
      <c r="H7" s="65">
        <v>58</v>
      </c>
      <c r="I7" s="34">
        <v>45027</v>
      </c>
      <c r="J7" s="39">
        <v>8800</v>
      </c>
      <c r="K7" s="29"/>
      <c r="L7" s="29"/>
      <c r="M7" s="48">
        <f>82.5+79.2</f>
        <v>161.69999999999999</v>
      </c>
      <c r="N7" s="39">
        <v>1650</v>
      </c>
      <c r="O7" s="49">
        <f t="shared" si="0"/>
        <v>10450</v>
      </c>
    </row>
    <row r="8" spans="2:16" ht="36" customHeight="1" x14ac:dyDescent="0.25">
      <c r="B8" s="52" t="s">
        <v>18</v>
      </c>
      <c r="C8" s="52" t="s">
        <v>19</v>
      </c>
      <c r="D8" s="53" t="s">
        <v>27</v>
      </c>
      <c r="E8" s="44" t="s">
        <v>28</v>
      </c>
      <c r="F8" s="35" t="s">
        <v>29</v>
      </c>
      <c r="G8" s="35" t="s">
        <v>30</v>
      </c>
      <c r="H8" s="65">
        <v>59</v>
      </c>
      <c r="I8" s="34">
        <v>45027</v>
      </c>
      <c r="J8" s="39">
        <v>5488</v>
      </c>
      <c r="K8" s="29"/>
      <c r="L8" s="29"/>
      <c r="M8" s="48">
        <f>51.45+49.39</f>
        <v>100.84</v>
      </c>
      <c r="N8" s="39">
        <v>1029</v>
      </c>
      <c r="O8" s="49">
        <f t="shared" si="0"/>
        <v>6517</v>
      </c>
    </row>
    <row r="9" spans="2:16" ht="36" customHeight="1" x14ac:dyDescent="0.25">
      <c r="B9" s="52" t="s">
        <v>18</v>
      </c>
      <c r="C9" s="52" t="s">
        <v>19</v>
      </c>
      <c r="D9" s="53" t="s">
        <v>31</v>
      </c>
      <c r="E9" s="44" t="s">
        <v>28</v>
      </c>
      <c r="F9" s="35" t="s">
        <v>32</v>
      </c>
      <c r="G9" s="35" t="s">
        <v>33</v>
      </c>
      <c r="H9" s="65">
        <v>60</v>
      </c>
      <c r="I9" s="34">
        <v>45027</v>
      </c>
      <c r="J9" s="39">
        <v>1548</v>
      </c>
      <c r="K9" s="29"/>
      <c r="L9" s="29"/>
      <c r="M9" s="48">
        <f>14.51+13.93</f>
        <v>28.439999999999998</v>
      </c>
      <c r="N9" s="39">
        <v>290.25</v>
      </c>
      <c r="O9" s="49">
        <f t="shared" si="0"/>
        <v>1838.25</v>
      </c>
    </row>
    <row r="10" spans="2:16" ht="36" customHeight="1" x14ac:dyDescent="0.25">
      <c r="B10" s="52" t="s">
        <v>18</v>
      </c>
      <c r="C10" s="52" t="s">
        <v>19</v>
      </c>
      <c r="D10" s="53" t="s">
        <v>34</v>
      </c>
      <c r="E10" s="44" t="s">
        <v>28</v>
      </c>
      <c r="F10" s="35" t="s">
        <v>35</v>
      </c>
      <c r="G10" s="35" t="s">
        <v>36</v>
      </c>
      <c r="H10" s="65">
        <v>61</v>
      </c>
      <c r="I10" s="34">
        <v>45027</v>
      </c>
      <c r="J10" s="39">
        <v>1548</v>
      </c>
      <c r="K10" s="29"/>
      <c r="L10" s="29"/>
      <c r="M10" s="48">
        <f t="shared" ref="M10:M35" si="1">14.51+13.93</f>
        <v>28.439999999999998</v>
      </c>
      <c r="N10" s="39">
        <v>290.25</v>
      </c>
      <c r="O10" s="49">
        <f t="shared" si="0"/>
        <v>1838.25</v>
      </c>
    </row>
    <row r="11" spans="2:16" ht="36.75" customHeight="1" x14ac:dyDescent="0.25">
      <c r="B11" s="52" t="s">
        <v>18</v>
      </c>
      <c r="C11" s="52" t="s">
        <v>19</v>
      </c>
      <c r="D11" s="53" t="s">
        <v>37</v>
      </c>
      <c r="E11" s="44" t="s">
        <v>28</v>
      </c>
      <c r="F11" s="35" t="s">
        <v>38</v>
      </c>
      <c r="G11" s="35" t="s">
        <v>39</v>
      </c>
      <c r="H11" s="65">
        <v>62</v>
      </c>
      <c r="I11" s="34">
        <v>45027</v>
      </c>
      <c r="J11" s="39">
        <v>1548</v>
      </c>
      <c r="K11" s="29"/>
      <c r="L11" s="29"/>
      <c r="M11" s="48">
        <f t="shared" si="1"/>
        <v>28.439999999999998</v>
      </c>
      <c r="N11" s="39">
        <v>290.25</v>
      </c>
      <c r="O11" s="49">
        <f t="shared" si="0"/>
        <v>1838.25</v>
      </c>
    </row>
    <row r="12" spans="2:16" ht="30" customHeight="1" x14ac:dyDescent="0.25">
      <c r="B12" s="52" t="s">
        <v>18</v>
      </c>
      <c r="C12" s="52" t="s">
        <v>19</v>
      </c>
      <c r="D12" s="53" t="s">
        <v>40</v>
      </c>
      <c r="E12" s="44" t="s">
        <v>28</v>
      </c>
      <c r="F12" s="35" t="s">
        <v>41</v>
      </c>
      <c r="G12" s="35" t="s">
        <v>42</v>
      </c>
      <c r="H12" s="61">
        <v>63</v>
      </c>
      <c r="I12" s="34">
        <v>45027</v>
      </c>
      <c r="J12" s="39">
        <v>1548</v>
      </c>
      <c r="K12" s="33"/>
      <c r="L12" s="29"/>
      <c r="M12" s="48">
        <f t="shared" si="1"/>
        <v>28.439999999999998</v>
      </c>
      <c r="N12" s="39">
        <v>290.25</v>
      </c>
      <c r="O12" s="49">
        <f t="shared" si="0"/>
        <v>1838.25</v>
      </c>
      <c r="P12" s="5"/>
    </row>
    <row r="13" spans="2:16" ht="30" customHeight="1" x14ac:dyDescent="0.25">
      <c r="B13" s="52" t="s">
        <v>18</v>
      </c>
      <c r="C13" s="52" t="s">
        <v>19</v>
      </c>
      <c r="D13" s="53" t="s">
        <v>43</v>
      </c>
      <c r="E13" s="44" t="s">
        <v>28</v>
      </c>
      <c r="F13" s="35" t="s">
        <v>44</v>
      </c>
      <c r="G13" s="35" t="s">
        <v>45</v>
      </c>
      <c r="H13" s="61">
        <v>64</v>
      </c>
      <c r="I13" s="34">
        <v>45027</v>
      </c>
      <c r="J13" s="39">
        <v>1548</v>
      </c>
      <c r="K13" s="33"/>
      <c r="L13" s="29"/>
      <c r="M13" s="48">
        <f t="shared" si="1"/>
        <v>28.439999999999998</v>
      </c>
      <c r="N13" s="39">
        <v>290.25</v>
      </c>
      <c r="O13" s="49">
        <f t="shared" si="0"/>
        <v>1838.25</v>
      </c>
      <c r="P13" s="5"/>
    </row>
    <row r="14" spans="2:16" ht="30" customHeight="1" x14ac:dyDescent="0.25">
      <c r="B14" s="52" t="s">
        <v>18</v>
      </c>
      <c r="C14" s="52" t="s">
        <v>19</v>
      </c>
      <c r="D14" s="53" t="s">
        <v>46</v>
      </c>
      <c r="E14" s="44" t="s">
        <v>28</v>
      </c>
      <c r="F14" s="35" t="s">
        <v>47</v>
      </c>
      <c r="G14" s="35" t="s">
        <v>48</v>
      </c>
      <c r="H14" s="61">
        <v>65</v>
      </c>
      <c r="I14" s="34">
        <v>45027</v>
      </c>
      <c r="J14" s="39">
        <v>1548</v>
      </c>
      <c r="K14" s="33"/>
      <c r="L14" s="29"/>
      <c r="M14" s="48">
        <f t="shared" si="1"/>
        <v>28.439999999999998</v>
      </c>
      <c r="N14" s="39">
        <v>290.25</v>
      </c>
      <c r="O14" s="49">
        <f t="shared" si="0"/>
        <v>1838.25</v>
      </c>
      <c r="P14" s="5"/>
    </row>
    <row r="15" spans="2:16" ht="30" customHeight="1" x14ac:dyDescent="0.25">
      <c r="B15" s="52" t="s">
        <v>18</v>
      </c>
      <c r="C15" s="52" t="s">
        <v>19</v>
      </c>
      <c r="D15" s="53" t="s">
        <v>49</v>
      </c>
      <c r="E15" s="44" t="s">
        <v>28</v>
      </c>
      <c r="F15" s="35" t="s">
        <v>50</v>
      </c>
      <c r="G15" s="35" t="s">
        <v>51</v>
      </c>
      <c r="H15" s="61">
        <v>66</v>
      </c>
      <c r="I15" s="34">
        <v>45027</v>
      </c>
      <c r="J15" s="39">
        <v>1548</v>
      </c>
      <c r="K15" s="33"/>
      <c r="L15" s="29"/>
      <c r="M15" s="48">
        <f t="shared" si="1"/>
        <v>28.439999999999998</v>
      </c>
      <c r="N15" s="39">
        <v>290.25</v>
      </c>
      <c r="O15" s="49">
        <f t="shared" si="0"/>
        <v>1838.25</v>
      </c>
      <c r="P15" s="5"/>
    </row>
    <row r="16" spans="2:16" ht="30" customHeight="1" x14ac:dyDescent="0.25">
      <c r="B16" s="52" t="s">
        <v>18</v>
      </c>
      <c r="C16" s="52" t="s">
        <v>19</v>
      </c>
      <c r="D16" s="53" t="s">
        <v>52</v>
      </c>
      <c r="E16" s="44" t="s">
        <v>28</v>
      </c>
      <c r="F16" s="35" t="s">
        <v>53</v>
      </c>
      <c r="G16" s="35" t="s">
        <v>54</v>
      </c>
      <c r="H16" s="61">
        <v>67</v>
      </c>
      <c r="I16" s="34">
        <v>45027</v>
      </c>
      <c r="J16" s="39">
        <v>1548</v>
      </c>
      <c r="K16" s="33"/>
      <c r="L16" s="29"/>
      <c r="M16" s="48">
        <f t="shared" si="1"/>
        <v>28.439999999999998</v>
      </c>
      <c r="N16" s="39">
        <v>290.25</v>
      </c>
      <c r="O16" s="49">
        <f t="shared" si="0"/>
        <v>1838.25</v>
      </c>
      <c r="P16" s="5"/>
    </row>
    <row r="17" spans="2:16" ht="30" customHeight="1" x14ac:dyDescent="0.25">
      <c r="B17" s="52" t="s">
        <v>18</v>
      </c>
      <c r="C17" s="52" t="s">
        <v>19</v>
      </c>
      <c r="D17" s="53" t="s">
        <v>55</v>
      </c>
      <c r="E17" s="44" t="s">
        <v>28</v>
      </c>
      <c r="F17" s="35" t="s">
        <v>56</v>
      </c>
      <c r="G17" s="35" t="s">
        <v>57</v>
      </c>
      <c r="H17" s="61">
        <v>68</v>
      </c>
      <c r="I17" s="34">
        <v>45027</v>
      </c>
      <c r="J17" s="39">
        <v>1548</v>
      </c>
      <c r="K17" s="33"/>
      <c r="L17" s="29"/>
      <c r="M17" s="48">
        <f t="shared" si="1"/>
        <v>28.439999999999998</v>
      </c>
      <c r="N17" s="39">
        <v>290.25</v>
      </c>
      <c r="O17" s="49">
        <f t="shared" si="0"/>
        <v>1838.25</v>
      </c>
      <c r="P17" s="5"/>
    </row>
    <row r="18" spans="2:16" ht="30" customHeight="1" x14ac:dyDescent="0.25">
      <c r="B18" s="52" t="s">
        <v>18</v>
      </c>
      <c r="C18" s="52" t="s">
        <v>19</v>
      </c>
      <c r="D18" s="53" t="s">
        <v>58</v>
      </c>
      <c r="E18" s="44" t="s">
        <v>28</v>
      </c>
      <c r="F18" s="35" t="s">
        <v>59</v>
      </c>
      <c r="G18" s="35" t="s">
        <v>60</v>
      </c>
      <c r="H18" s="61">
        <v>69</v>
      </c>
      <c r="I18" s="34">
        <v>45027</v>
      </c>
      <c r="J18" s="39">
        <v>1548</v>
      </c>
      <c r="K18" s="33"/>
      <c r="L18" s="29"/>
      <c r="M18" s="48">
        <f t="shared" si="1"/>
        <v>28.439999999999998</v>
      </c>
      <c r="N18" s="39">
        <v>290.25</v>
      </c>
      <c r="O18" s="49">
        <f t="shared" si="0"/>
        <v>1838.25</v>
      </c>
      <c r="P18" s="5"/>
    </row>
    <row r="19" spans="2:16" ht="30" customHeight="1" x14ac:dyDescent="0.25">
      <c r="B19" s="52" t="s">
        <v>18</v>
      </c>
      <c r="C19" s="52" t="s">
        <v>19</v>
      </c>
      <c r="D19" s="53" t="s">
        <v>61</v>
      </c>
      <c r="E19" s="44" t="s">
        <v>28</v>
      </c>
      <c r="F19" s="35" t="s">
        <v>62</v>
      </c>
      <c r="G19" s="35" t="s">
        <v>63</v>
      </c>
      <c r="H19" s="61">
        <v>70</v>
      </c>
      <c r="I19" s="34">
        <v>45027</v>
      </c>
      <c r="J19" s="39">
        <v>1548</v>
      </c>
      <c r="K19" s="33"/>
      <c r="L19" s="29"/>
      <c r="M19" s="48">
        <f t="shared" si="1"/>
        <v>28.439999999999998</v>
      </c>
      <c r="N19" s="39">
        <v>290.25</v>
      </c>
      <c r="O19" s="49">
        <f t="shared" si="0"/>
        <v>1838.25</v>
      </c>
      <c r="P19" s="5"/>
    </row>
    <row r="20" spans="2:16" ht="30" customHeight="1" x14ac:dyDescent="0.25">
      <c r="B20" s="52" t="s">
        <v>18</v>
      </c>
      <c r="C20" s="52" t="s">
        <v>19</v>
      </c>
      <c r="D20" s="53" t="s">
        <v>64</v>
      </c>
      <c r="E20" s="44" t="s">
        <v>28</v>
      </c>
      <c r="F20" s="35" t="s">
        <v>65</v>
      </c>
      <c r="G20" s="35" t="s">
        <v>66</v>
      </c>
      <c r="H20" s="61">
        <v>71</v>
      </c>
      <c r="I20" s="34">
        <v>45027</v>
      </c>
      <c r="J20" s="39">
        <v>1548</v>
      </c>
      <c r="K20" s="33"/>
      <c r="L20" s="29"/>
      <c r="M20" s="48">
        <f t="shared" si="1"/>
        <v>28.439999999999998</v>
      </c>
      <c r="N20" s="39">
        <v>290.25</v>
      </c>
      <c r="O20" s="49">
        <f t="shared" si="0"/>
        <v>1838.25</v>
      </c>
      <c r="P20" s="5"/>
    </row>
    <row r="21" spans="2:16" ht="30" customHeight="1" x14ac:dyDescent="0.25">
      <c r="B21" s="52" t="s">
        <v>18</v>
      </c>
      <c r="C21" s="52" t="s">
        <v>19</v>
      </c>
      <c r="D21" s="53" t="s">
        <v>67</v>
      </c>
      <c r="E21" s="44" t="s">
        <v>28</v>
      </c>
      <c r="F21" s="35" t="s">
        <v>68</v>
      </c>
      <c r="G21" s="35" t="s">
        <v>69</v>
      </c>
      <c r="H21" s="61">
        <v>72</v>
      </c>
      <c r="I21" s="34">
        <v>45027</v>
      </c>
      <c r="J21" s="39">
        <v>1548</v>
      </c>
      <c r="K21" s="33"/>
      <c r="L21" s="29"/>
      <c r="M21" s="48">
        <f t="shared" si="1"/>
        <v>28.439999999999998</v>
      </c>
      <c r="N21" s="39">
        <v>290.25</v>
      </c>
      <c r="O21" s="49">
        <f t="shared" si="0"/>
        <v>1838.25</v>
      </c>
      <c r="P21" s="5"/>
    </row>
    <row r="22" spans="2:16" ht="30" customHeight="1" x14ac:dyDescent="0.25">
      <c r="B22" s="52" t="s">
        <v>18</v>
      </c>
      <c r="C22" s="52" t="s">
        <v>19</v>
      </c>
      <c r="D22" s="53" t="s">
        <v>70</v>
      </c>
      <c r="E22" s="44" t="s">
        <v>28</v>
      </c>
      <c r="F22" s="35" t="s">
        <v>71</v>
      </c>
      <c r="G22" s="35" t="s">
        <v>72</v>
      </c>
      <c r="H22" s="61">
        <v>73</v>
      </c>
      <c r="I22" s="34">
        <v>45027</v>
      </c>
      <c r="J22" s="39">
        <v>1548</v>
      </c>
      <c r="K22" s="33"/>
      <c r="L22" s="29"/>
      <c r="M22" s="48">
        <f t="shared" si="1"/>
        <v>28.439999999999998</v>
      </c>
      <c r="N22" s="39">
        <v>290.25</v>
      </c>
      <c r="O22" s="49">
        <f t="shared" si="0"/>
        <v>1838.25</v>
      </c>
      <c r="P22" s="5"/>
    </row>
    <row r="23" spans="2:16" ht="30" customHeight="1" x14ac:dyDescent="0.25">
      <c r="B23" s="52" t="s">
        <v>18</v>
      </c>
      <c r="C23" s="52" t="s">
        <v>19</v>
      </c>
      <c r="D23" s="53" t="s">
        <v>73</v>
      </c>
      <c r="E23" s="44" t="s">
        <v>28</v>
      </c>
      <c r="F23" s="35" t="s">
        <v>74</v>
      </c>
      <c r="G23" s="35" t="s">
        <v>75</v>
      </c>
      <c r="H23" s="61">
        <v>74</v>
      </c>
      <c r="I23" s="34">
        <v>45027</v>
      </c>
      <c r="J23" s="39">
        <v>1548</v>
      </c>
      <c r="K23" s="33"/>
      <c r="L23" s="29"/>
      <c r="M23" s="48">
        <f t="shared" si="1"/>
        <v>28.439999999999998</v>
      </c>
      <c r="N23" s="39">
        <v>290.25</v>
      </c>
      <c r="O23" s="49">
        <f t="shared" si="0"/>
        <v>1838.25</v>
      </c>
      <c r="P23" s="5"/>
    </row>
    <row r="24" spans="2:16" ht="30" customHeight="1" x14ac:dyDescent="0.25">
      <c r="B24" s="52" t="s">
        <v>18</v>
      </c>
      <c r="C24" s="52" t="s">
        <v>19</v>
      </c>
      <c r="D24" s="53" t="s">
        <v>76</v>
      </c>
      <c r="E24" s="44" t="s">
        <v>28</v>
      </c>
      <c r="F24" s="35" t="s">
        <v>77</v>
      </c>
      <c r="G24" s="35" t="s">
        <v>78</v>
      </c>
      <c r="H24" s="61">
        <v>75</v>
      </c>
      <c r="I24" s="34">
        <v>45027</v>
      </c>
      <c r="J24" s="39">
        <v>1548</v>
      </c>
      <c r="K24" s="33"/>
      <c r="L24" s="29"/>
      <c r="M24" s="48">
        <f>14.51+13.93+74.3</f>
        <v>102.74</v>
      </c>
      <c r="N24" s="39">
        <v>290.25</v>
      </c>
      <c r="O24" s="49">
        <f t="shared" si="0"/>
        <v>1838.25</v>
      </c>
      <c r="P24" s="5"/>
    </row>
    <row r="25" spans="2:16" ht="30" customHeight="1" x14ac:dyDescent="0.25">
      <c r="B25" s="52" t="s">
        <v>18</v>
      </c>
      <c r="C25" s="52" t="s">
        <v>19</v>
      </c>
      <c r="D25" s="53" t="s">
        <v>79</v>
      </c>
      <c r="E25" s="44" t="s">
        <v>28</v>
      </c>
      <c r="F25" s="35" t="s">
        <v>80</v>
      </c>
      <c r="G25" s="35" t="s">
        <v>81</v>
      </c>
      <c r="H25" s="61">
        <v>76</v>
      </c>
      <c r="I25" s="34">
        <v>45027</v>
      </c>
      <c r="J25" s="39">
        <v>1548</v>
      </c>
      <c r="K25" s="33"/>
      <c r="L25" s="29"/>
      <c r="M25" s="48">
        <f t="shared" si="1"/>
        <v>28.439999999999998</v>
      </c>
      <c r="N25" s="39">
        <v>290.25</v>
      </c>
      <c r="O25" s="49">
        <f t="shared" si="0"/>
        <v>1838.25</v>
      </c>
      <c r="P25" s="5"/>
    </row>
    <row r="26" spans="2:16" ht="30" customHeight="1" x14ac:dyDescent="0.25">
      <c r="B26" s="52" t="s">
        <v>18</v>
      </c>
      <c r="C26" s="52" t="s">
        <v>19</v>
      </c>
      <c r="D26" s="53" t="s">
        <v>82</v>
      </c>
      <c r="E26" s="44" t="s">
        <v>28</v>
      </c>
      <c r="F26" s="35" t="s">
        <v>83</v>
      </c>
      <c r="G26" s="35" t="s">
        <v>84</v>
      </c>
      <c r="H26" s="61">
        <v>77</v>
      </c>
      <c r="I26" s="34">
        <v>45027</v>
      </c>
      <c r="J26" s="39">
        <v>1548</v>
      </c>
      <c r="K26" s="33"/>
      <c r="L26" s="29"/>
      <c r="M26" s="48">
        <f t="shared" si="1"/>
        <v>28.439999999999998</v>
      </c>
      <c r="N26" s="39">
        <v>290.25</v>
      </c>
      <c r="O26" s="49">
        <f t="shared" si="0"/>
        <v>1838.25</v>
      </c>
      <c r="P26" s="5"/>
    </row>
    <row r="27" spans="2:16" ht="30" customHeight="1" x14ac:dyDescent="0.25">
      <c r="B27" s="52" t="s">
        <v>18</v>
      </c>
      <c r="C27" s="52" t="s">
        <v>19</v>
      </c>
      <c r="D27" s="53" t="s">
        <v>85</v>
      </c>
      <c r="E27" s="44" t="s">
        <v>28</v>
      </c>
      <c r="F27" s="35" t="s">
        <v>86</v>
      </c>
      <c r="G27" s="35" t="s">
        <v>87</v>
      </c>
      <c r="H27" s="61">
        <v>78</v>
      </c>
      <c r="I27" s="34">
        <v>45027</v>
      </c>
      <c r="J27" s="39">
        <v>1548</v>
      </c>
      <c r="K27" s="33"/>
      <c r="L27" s="29"/>
      <c r="M27" s="48">
        <f t="shared" si="1"/>
        <v>28.439999999999998</v>
      </c>
      <c r="N27" s="39">
        <v>290.25</v>
      </c>
      <c r="O27" s="49">
        <f t="shared" si="0"/>
        <v>1838.25</v>
      </c>
      <c r="P27" s="5"/>
    </row>
    <row r="28" spans="2:16" ht="30" customHeight="1" x14ac:dyDescent="0.25">
      <c r="B28" s="52" t="s">
        <v>18</v>
      </c>
      <c r="C28" s="52" t="s">
        <v>19</v>
      </c>
      <c r="D28" s="53" t="s">
        <v>88</v>
      </c>
      <c r="E28" s="44" t="s">
        <v>28</v>
      </c>
      <c r="F28" s="35" t="s">
        <v>89</v>
      </c>
      <c r="G28" s="35" t="s">
        <v>90</v>
      </c>
      <c r="H28" s="61">
        <v>79</v>
      </c>
      <c r="I28" s="34">
        <v>45027</v>
      </c>
      <c r="J28" s="39">
        <v>1548</v>
      </c>
      <c r="K28" s="33"/>
      <c r="L28" s="29"/>
      <c r="M28" s="48">
        <f t="shared" si="1"/>
        <v>28.439999999999998</v>
      </c>
      <c r="N28" s="39">
        <v>290.25</v>
      </c>
      <c r="O28" s="49">
        <f t="shared" si="0"/>
        <v>1838.25</v>
      </c>
      <c r="P28" s="5"/>
    </row>
    <row r="29" spans="2:16" ht="30" customHeight="1" x14ac:dyDescent="0.25">
      <c r="B29" s="52" t="s">
        <v>18</v>
      </c>
      <c r="C29" s="52" t="s">
        <v>19</v>
      </c>
      <c r="D29" s="53" t="s">
        <v>91</v>
      </c>
      <c r="E29" s="44" t="s">
        <v>28</v>
      </c>
      <c r="F29" s="35" t="s">
        <v>92</v>
      </c>
      <c r="G29" s="35" t="s">
        <v>93</v>
      </c>
      <c r="H29" s="61">
        <v>80</v>
      </c>
      <c r="I29" s="34">
        <v>45027</v>
      </c>
      <c r="J29" s="39">
        <v>1548</v>
      </c>
      <c r="K29" s="33"/>
      <c r="L29" s="29"/>
      <c r="M29" s="48">
        <f t="shared" si="1"/>
        <v>28.439999999999998</v>
      </c>
      <c r="N29" s="39">
        <v>290.25</v>
      </c>
      <c r="O29" s="49">
        <f t="shared" si="0"/>
        <v>1838.25</v>
      </c>
      <c r="P29" s="5"/>
    </row>
    <row r="30" spans="2:16" ht="30" customHeight="1" x14ac:dyDescent="0.25">
      <c r="B30" s="52" t="s">
        <v>18</v>
      </c>
      <c r="C30" s="52" t="s">
        <v>19</v>
      </c>
      <c r="D30" s="53" t="s">
        <v>94</v>
      </c>
      <c r="E30" s="44" t="s">
        <v>28</v>
      </c>
      <c r="F30" s="35" t="s">
        <v>95</v>
      </c>
      <c r="G30" s="35" t="s">
        <v>96</v>
      </c>
      <c r="H30" s="61">
        <v>81</v>
      </c>
      <c r="I30" s="34">
        <v>45027</v>
      </c>
      <c r="J30" s="39">
        <v>1548</v>
      </c>
      <c r="K30" s="33"/>
      <c r="L30" s="29"/>
      <c r="M30" s="48">
        <f t="shared" si="1"/>
        <v>28.439999999999998</v>
      </c>
      <c r="N30" s="39">
        <v>290.25</v>
      </c>
      <c r="O30" s="49">
        <f t="shared" si="0"/>
        <v>1838.25</v>
      </c>
      <c r="P30" s="5"/>
    </row>
    <row r="31" spans="2:16" ht="30" customHeight="1" x14ac:dyDescent="0.25">
      <c r="B31" s="52" t="s">
        <v>18</v>
      </c>
      <c r="C31" s="52" t="s">
        <v>19</v>
      </c>
      <c r="D31" s="53" t="s">
        <v>97</v>
      </c>
      <c r="E31" s="44" t="s">
        <v>28</v>
      </c>
      <c r="F31" s="35" t="s">
        <v>98</v>
      </c>
      <c r="G31" s="35" t="s">
        <v>99</v>
      </c>
      <c r="H31" s="61">
        <v>82</v>
      </c>
      <c r="I31" s="34">
        <v>45027</v>
      </c>
      <c r="J31" s="39">
        <v>1548</v>
      </c>
      <c r="K31" s="33"/>
      <c r="L31" s="29"/>
      <c r="M31" s="48">
        <f t="shared" si="1"/>
        <v>28.439999999999998</v>
      </c>
      <c r="N31" s="39">
        <v>290.25</v>
      </c>
      <c r="O31" s="49">
        <f t="shared" si="0"/>
        <v>1838.25</v>
      </c>
      <c r="P31" s="5"/>
    </row>
    <row r="32" spans="2:16" ht="30" customHeight="1" x14ac:dyDescent="0.25">
      <c r="B32" s="52" t="s">
        <v>18</v>
      </c>
      <c r="C32" s="52" t="s">
        <v>19</v>
      </c>
      <c r="D32" s="53" t="s">
        <v>100</v>
      </c>
      <c r="E32" s="44" t="s">
        <v>28</v>
      </c>
      <c r="F32" s="35" t="s">
        <v>101</v>
      </c>
      <c r="G32" s="35" t="s">
        <v>102</v>
      </c>
      <c r="H32" s="61">
        <v>83</v>
      </c>
      <c r="I32" s="34">
        <v>45027</v>
      </c>
      <c r="J32" s="39">
        <v>1548</v>
      </c>
      <c r="K32" s="33"/>
      <c r="L32" s="29"/>
      <c r="M32" s="48">
        <f t="shared" si="1"/>
        <v>28.439999999999998</v>
      </c>
      <c r="N32" s="39">
        <v>290.25</v>
      </c>
      <c r="O32" s="49">
        <f t="shared" si="0"/>
        <v>1838.25</v>
      </c>
      <c r="P32" s="5"/>
    </row>
    <row r="33" spans="2:17" ht="30" customHeight="1" x14ac:dyDescent="0.25">
      <c r="B33" s="52" t="s">
        <v>18</v>
      </c>
      <c r="C33" s="52" t="s">
        <v>19</v>
      </c>
      <c r="D33" s="53" t="s">
        <v>103</v>
      </c>
      <c r="E33" s="44" t="s">
        <v>28</v>
      </c>
      <c r="F33" s="35" t="s">
        <v>104</v>
      </c>
      <c r="G33" s="35" t="s">
        <v>105</v>
      </c>
      <c r="H33" s="61">
        <v>84</v>
      </c>
      <c r="I33" s="34">
        <v>45027</v>
      </c>
      <c r="J33" s="39">
        <v>1548</v>
      </c>
      <c r="K33" s="33"/>
      <c r="L33" s="29"/>
      <c r="M33" s="48">
        <f t="shared" si="1"/>
        <v>28.439999999999998</v>
      </c>
      <c r="N33" s="39">
        <v>290.25</v>
      </c>
      <c r="O33" s="49">
        <f t="shared" si="0"/>
        <v>1838.25</v>
      </c>
      <c r="P33" s="5"/>
    </row>
    <row r="34" spans="2:17" ht="30" customHeight="1" x14ac:dyDescent="0.25">
      <c r="B34" s="52" t="s">
        <v>18</v>
      </c>
      <c r="C34" s="52" t="s">
        <v>19</v>
      </c>
      <c r="D34" s="53" t="s">
        <v>106</v>
      </c>
      <c r="E34" s="44" t="s">
        <v>28</v>
      </c>
      <c r="F34" s="35" t="s">
        <v>107</v>
      </c>
      <c r="G34" s="35" t="s">
        <v>108</v>
      </c>
      <c r="H34" s="61">
        <v>85</v>
      </c>
      <c r="I34" s="34">
        <v>45027</v>
      </c>
      <c r="J34" s="39">
        <v>1548</v>
      </c>
      <c r="K34" s="33"/>
      <c r="L34" s="29"/>
      <c r="M34" s="48">
        <f t="shared" si="1"/>
        <v>28.439999999999998</v>
      </c>
      <c r="N34" s="39">
        <v>290.25</v>
      </c>
      <c r="O34" s="49">
        <f t="shared" si="0"/>
        <v>1838.25</v>
      </c>
      <c r="P34" s="5"/>
    </row>
    <row r="35" spans="2:17" ht="30" customHeight="1" x14ac:dyDescent="0.25">
      <c r="B35" s="52" t="s">
        <v>18</v>
      </c>
      <c r="C35" s="52" t="s">
        <v>19</v>
      </c>
      <c r="D35" s="53" t="s">
        <v>109</v>
      </c>
      <c r="E35" s="44" t="s">
        <v>28</v>
      </c>
      <c r="F35" s="35" t="s">
        <v>110</v>
      </c>
      <c r="G35" s="35" t="s">
        <v>111</v>
      </c>
      <c r="H35" s="61">
        <v>86</v>
      </c>
      <c r="I35" s="34">
        <v>45028</v>
      </c>
      <c r="J35" s="39">
        <v>1548</v>
      </c>
      <c r="K35" s="33"/>
      <c r="L35" s="29"/>
      <c r="M35" s="48">
        <f t="shared" si="1"/>
        <v>28.439999999999998</v>
      </c>
      <c r="N35" s="39">
        <v>290.25</v>
      </c>
      <c r="O35" s="49">
        <f t="shared" si="0"/>
        <v>1838.25</v>
      </c>
      <c r="P35" s="5"/>
    </row>
    <row r="36" spans="2:17" ht="30" customHeight="1" x14ac:dyDescent="0.25">
      <c r="B36" s="52" t="s">
        <v>18</v>
      </c>
      <c r="C36" s="52" t="s">
        <v>19</v>
      </c>
      <c r="D36" s="53" t="s">
        <v>112</v>
      </c>
      <c r="E36" s="57" t="s">
        <v>113</v>
      </c>
      <c r="F36" s="36" t="s">
        <v>114</v>
      </c>
      <c r="G36" s="36" t="s">
        <v>115</v>
      </c>
      <c r="H36" s="61">
        <v>87</v>
      </c>
      <c r="I36" s="38">
        <v>45028</v>
      </c>
      <c r="J36" s="46"/>
      <c r="K36" s="45">
        <v>37440</v>
      </c>
      <c r="L36" s="29"/>
      <c r="M36" s="49">
        <f>74.88+71.88</f>
        <v>146.76</v>
      </c>
      <c r="N36" s="45">
        <v>1497.6</v>
      </c>
      <c r="O36" s="49">
        <f t="shared" si="0"/>
        <v>38937.599999999999</v>
      </c>
      <c r="P36" s="5"/>
    </row>
    <row r="37" spans="2:17" ht="30" customHeight="1" x14ac:dyDescent="0.25">
      <c r="B37" s="52" t="s">
        <v>116</v>
      </c>
      <c r="C37" s="52" t="s">
        <v>19</v>
      </c>
      <c r="D37" s="53" t="s">
        <v>117</v>
      </c>
      <c r="E37" s="57" t="s">
        <v>113</v>
      </c>
      <c r="F37" s="36" t="s">
        <v>118</v>
      </c>
      <c r="G37" s="36" t="s">
        <v>119</v>
      </c>
      <c r="H37" s="61">
        <v>88</v>
      </c>
      <c r="I37" s="38">
        <v>45028</v>
      </c>
      <c r="J37" s="46"/>
      <c r="K37" s="45">
        <v>185000</v>
      </c>
      <c r="L37" s="29"/>
      <c r="M37" s="49">
        <f>370+355.2</f>
        <v>725.2</v>
      </c>
      <c r="N37" s="45">
        <v>7400</v>
      </c>
      <c r="O37" s="49">
        <f t="shared" si="0"/>
        <v>192400</v>
      </c>
      <c r="P37" s="5"/>
    </row>
    <row r="38" spans="2:17" ht="30" customHeight="1" x14ac:dyDescent="0.25">
      <c r="B38" s="52" t="s">
        <v>116</v>
      </c>
      <c r="C38" s="52" t="s">
        <v>19</v>
      </c>
      <c r="D38" s="53" t="s">
        <v>120</v>
      </c>
      <c r="E38" s="57" t="s">
        <v>113</v>
      </c>
      <c r="F38" s="36" t="s">
        <v>121</v>
      </c>
      <c r="G38" s="36" t="s">
        <v>122</v>
      </c>
      <c r="H38" s="61">
        <v>89</v>
      </c>
      <c r="I38" s="38">
        <v>45028</v>
      </c>
      <c r="J38" s="46"/>
      <c r="K38" s="45">
        <v>1980</v>
      </c>
      <c r="L38" s="29"/>
      <c r="M38" s="49">
        <f>3.96+3.8</f>
        <v>7.76</v>
      </c>
      <c r="N38" s="45">
        <v>79.2</v>
      </c>
      <c r="O38" s="49">
        <f t="shared" si="0"/>
        <v>2059.1999999999998</v>
      </c>
      <c r="P38" s="5"/>
    </row>
    <row r="39" spans="2:17" ht="30" customHeight="1" x14ac:dyDescent="0.25">
      <c r="B39" s="52" t="s">
        <v>18</v>
      </c>
      <c r="C39" s="52" t="s">
        <v>19</v>
      </c>
      <c r="D39" s="53" t="s">
        <v>123</v>
      </c>
      <c r="E39" s="57" t="s">
        <v>113</v>
      </c>
      <c r="F39" s="36" t="s">
        <v>124</v>
      </c>
      <c r="G39" s="36" t="s">
        <v>125</v>
      </c>
      <c r="H39" s="61">
        <v>90</v>
      </c>
      <c r="I39" s="38">
        <v>45028</v>
      </c>
      <c r="J39" s="46"/>
      <c r="K39" s="45">
        <v>8897</v>
      </c>
      <c r="L39" s="29"/>
      <c r="M39" s="49">
        <f>17.79+17.08</f>
        <v>34.869999999999997</v>
      </c>
      <c r="N39" s="45">
        <v>355.88</v>
      </c>
      <c r="O39" s="49">
        <f t="shared" si="0"/>
        <v>9252.8799999999992</v>
      </c>
      <c r="P39" s="5"/>
    </row>
    <row r="40" spans="2:17" ht="30" customHeight="1" x14ac:dyDescent="0.25">
      <c r="B40" s="52" t="s">
        <v>18</v>
      </c>
      <c r="C40" s="52" t="s">
        <v>19</v>
      </c>
      <c r="D40" s="53" t="s">
        <v>126</v>
      </c>
      <c r="E40" s="57" t="s">
        <v>113</v>
      </c>
      <c r="F40" s="36" t="s">
        <v>127</v>
      </c>
      <c r="G40" s="36" t="s">
        <v>128</v>
      </c>
      <c r="H40" s="61">
        <v>91</v>
      </c>
      <c r="I40" s="38">
        <v>45028</v>
      </c>
      <c r="J40" s="46"/>
      <c r="K40" s="45">
        <v>9680</v>
      </c>
      <c r="L40" s="29"/>
      <c r="M40" s="49">
        <f>19.36+18.59</f>
        <v>37.950000000000003</v>
      </c>
      <c r="N40" s="45">
        <v>387.2</v>
      </c>
      <c r="O40" s="49">
        <f t="shared" si="0"/>
        <v>10067.200000000001</v>
      </c>
      <c r="P40" s="5"/>
    </row>
    <row r="41" spans="2:17" ht="30" customHeight="1" x14ac:dyDescent="0.25">
      <c r="B41" s="52" t="s">
        <v>116</v>
      </c>
      <c r="C41" s="52" t="s">
        <v>19</v>
      </c>
      <c r="D41" s="53" t="s">
        <v>129</v>
      </c>
      <c r="E41" s="57" t="s">
        <v>113</v>
      </c>
      <c r="F41" s="36" t="s">
        <v>130</v>
      </c>
      <c r="G41" s="36" t="s">
        <v>131</v>
      </c>
      <c r="H41" s="61">
        <v>92</v>
      </c>
      <c r="I41" s="38">
        <v>45028</v>
      </c>
      <c r="J41" s="46"/>
      <c r="K41" s="45">
        <v>7440</v>
      </c>
      <c r="L41" s="29"/>
      <c r="M41" s="49">
        <f>14.88+14.28</f>
        <v>29.16</v>
      </c>
      <c r="N41" s="45">
        <v>297.60000000000002</v>
      </c>
      <c r="O41" s="49">
        <f t="shared" si="0"/>
        <v>7737.6</v>
      </c>
      <c r="P41" s="5"/>
    </row>
    <row r="42" spans="2:17" ht="30" customHeight="1" x14ac:dyDescent="0.25">
      <c r="B42" s="52" t="s">
        <v>18</v>
      </c>
      <c r="C42" s="52" t="s">
        <v>19</v>
      </c>
      <c r="D42" s="53" t="s">
        <v>132</v>
      </c>
      <c r="E42" s="57" t="s">
        <v>113</v>
      </c>
      <c r="F42" s="36" t="s">
        <v>130</v>
      </c>
      <c r="G42" s="36" t="s">
        <v>131</v>
      </c>
      <c r="H42" s="61">
        <v>93</v>
      </c>
      <c r="I42" s="38">
        <v>45028</v>
      </c>
      <c r="J42" s="46"/>
      <c r="K42" s="45">
        <v>8880</v>
      </c>
      <c r="L42" s="29"/>
      <c r="M42" s="49">
        <f>17.76+17.05</f>
        <v>34.81</v>
      </c>
      <c r="N42" s="45">
        <v>355.2</v>
      </c>
      <c r="O42" s="49">
        <f t="shared" si="0"/>
        <v>9235.2000000000007</v>
      </c>
      <c r="P42" s="5"/>
    </row>
    <row r="43" spans="2:17" ht="30" customHeight="1" x14ac:dyDescent="0.25">
      <c r="B43" s="52" t="s">
        <v>18</v>
      </c>
      <c r="C43" s="52" t="s">
        <v>19</v>
      </c>
      <c r="D43" s="53" t="s">
        <v>133</v>
      </c>
      <c r="E43" s="57" t="s">
        <v>113</v>
      </c>
      <c r="F43" s="35" t="s">
        <v>134</v>
      </c>
      <c r="G43" s="35" t="s">
        <v>135</v>
      </c>
      <c r="H43" s="61">
        <v>94</v>
      </c>
      <c r="I43" s="38">
        <v>45028</v>
      </c>
      <c r="J43" s="46"/>
      <c r="K43" s="46">
        <v>111444</v>
      </c>
      <c r="L43" s="29"/>
      <c r="M43" s="49">
        <f>5572.2+5349.31</f>
        <v>10921.51</v>
      </c>
      <c r="N43" s="46">
        <v>0</v>
      </c>
      <c r="O43" s="49">
        <f t="shared" si="0"/>
        <v>111444</v>
      </c>
      <c r="P43" s="5"/>
    </row>
    <row r="44" spans="2:17" ht="30" customHeight="1" x14ac:dyDescent="0.25">
      <c r="B44" s="52" t="s">
        <v>18</v>
      </c>
      <c r="C44" s="52" t="s">
        <v>19</v>
      </c>
      <c r="D44" s="53" t="s">
        <v>23</v>
      </c>
      <c r="E44" s="44" t="s">
        <v>24</v>
      </c>
      <c r="F44" s="35" t="s">
        <v>136</v>
      </c>
      <c r="G44" s="35" t="s">
        <v>137</v>
      </c>
      <c r="H44" s="61">
        <v>95</v>
      </c>
      <c r="I44" s="34">
        <v>45027</v>
      </c>
      <c r="J44" s="39">
        <v>26400</v>
      </c>
      <c r="K44" s="46"/>
      <c r="L44" s="29"/>
      <c r="M44" s="49">
        <f>247.5+237.6+1267.2</f>
        <v>1752.3000000000002</v>
      </c>
      <c r="N44" s="39">
        <v>4950</v>
      </c>
      <c r="O44" s="49">
        <f t="shared" si="0"/>
        <v>31350</v>
      </c>
      <c r="P44" s="5"/>
    </row>
    <row r="45" spans="2:17" ht="30" customHeight="1" x14ac:dyDescent="0.25">
      <c r="B45" s="52" t="s">
        <v>18</v>
      </c>
      <c r="C45" s="52" t="s">
        <v>19</v>
      </c>
      <c r="D45" s="53" t="s">
        <v>138</v>
      </c>
      <c r="E45" s="57" t="s">
        <v>113</v>
      </c>
      <c r="F45" s="37" t="s">
        <v>130</v>
      </c>
      <c r="G45" s="37" t="s">
        <v>131</v>
      </c>
      <c r="H45" s="61">
        <v>97</v>
      </c>
      <c r="I45" s="38">
        <v>45033</v>
      </c>
      <c r="J45" s="46"/>
      <c r="K45" s="45">
        <v>1700</v>
      </c>
      <c r="L45" s="29"/>
      <c r="M45" s="49">
        <f>3.4+3.26</f>
        <v>6.66</v>
      </c>
      <c r="N45" s="45">
        <v>68</v>
      </c>
      <c r="O45" s="49">
        <f t="shared" si="0"/>
        <v>1768</v>
      </c>
      <c r="P45" s="5"/>
    </row>
    <row r="46" spans="2:17" ht="30" customHeight="1" x14ac:dyDescent="0.25">
      <c r="B46" s="52" t="s">
        <v>116</v>
      </c>
      <c r="C46" s="52" t="s">
        <v>19</v>
      </c>
      <c r="D46" s="53" t="s">
        <v>139</v>
      </c>
      <c r="E46" s="57" t="s">
        <v>113</v>
      </c>
      <c r="F46" s="36" t="s">
        <v>140</v>
      </c>
      <c r="G46" s="36" t="s">
        <v>141</v>
      </c>
      <c r="H46" s="61">
        <v>133</v>
      </c>
      <c r="I46" s="38">
        <v>45050</v>
      </c>
      <c r="J46" s="46"/>
      <c r="K46" s="45">
        <v>3580</v>
      </c>
      <c r="L46" s="29"/>
      <c r="M46" s="46">
        <f>7.16+6.87+171.84</f>
        <v>185.87</v>
      </c>
      <c r="N46" s="45">
        <v>143.19999999999999</v>
      </c>
      <c r="O46" s="49">
        <f t="shared" si="0"/>
        <v>3723.2</v>
      </c>
      <c r="P46" s="5"/>
    </row>
    <row r="47" spans="2:17" ht="30" customHeight="1" x14ac:dyDescent="0.25">
      <c r="B47" s="52" t="s">
        <v>18</v>
      </c>
      <c r="C47" s="52" t="s">
        <v>19</v>
      </c>
      <c r="D47" s="53" t="s">
        <v>142</v>
      </c>
      <c r="E47" s="57" t="s">
        <v>113</v>
      </c>
      <c r="F47" s="36" t="s">
        <v>143</v>
      </c>
      <c r="G47" s="36" t="s">
        <v>144</v>
      </c>
      <c r="H47" s="61">
        <v>134</v>
      </c>
      <c r="I47" s="38">
        <v>45050</v>
      </c>
      <c r="J47" s="46"/>
      <c r="K47" s="45">
        <v>24960</v>
      </c>
      <c r="L47" s="29"/>
      <c r="M47" s="49">
        <f>49.92+47.92</f>
        <v>97.84</v>
      </c>
      <c r="N47" s="45">
        <v>998.4</v>
      </c>
      <c r="O47" s="49">
        <f t="shared" si="0"/>
        <v>25958.400000000001</v>
      </c>
      <c r="P47" s="5"/>
      <c r="Q47" s="40"/>
    </row>
    <row r="48" spans="2:17" ht="30" customHeight="1" x14ac:dyDescent="0.25">
      <c r="B48" s="52" t="s">
        <v>116</v>
      </c>
      <c r="C48" s="52" t="s">
        <v>145</v>
      </c>
      <c r="D48" s="53" t="s">
        <v>146</v>
      </c>
      <c r="E48" s="44" t="s">
        <v>147</v>
      </c>
      <c r="F48" s="35" t="s">
        <v>148</v>
      </c>
      <c r="G48" s="35" t="s">
        <v>149</v>
      </c>
      <c r="H48" s="61">
        <v>135</v>
      </c>
      <c r="I48" s="34">
        <v>45050</v>
      </c>
      <c r="J48" s="39">
        <v>1548</v>
      </c>
      <c r="K48" s="39"/>
      <c r="L48" s="29"/>
      <c r="M48" s="49">
        <f>14.51+13.93</f>
        <v>28.439999999999998</v>
      </c>
      <c r="N48" s="39">
        <v>290.25</v>
      </c>
      <c r="O48" s="49">
        <f t="shared" si="0"/>
        <v>1838.25</v>
      </c>
      <c r="P48" s="5"/>
      <c r="Q48" s="40"/>
    </row>
    <row r="49" spans="2:18" ht="30" customHeight="1" x14ac:dyDescent="0.25">
      <c r="B49" s="52" t="s">
        <v>116</v>
      </c>
      <c r="C49" s="52" t="s">
        <v>145</v>
      </c>
      <c r="D49" s="53" t="s">
        <v>150</v>
      </c>
      <c r="E49" s="44" t="s">
        <v>147</v>
      </c>
      <c r="F49" s="35" t="s">
        <v>151</v>
      </c>
      <c r="G49" s="35" t="s">
        <v>152</v>
      </c>
      <c r="H49" s="61">
        <v>136</v>
      </c>
      <c r="I49" s="34">
        <v>45050</v>
      </c>
      <c r="J49" s="39">
        <v>1548</v>
      </c>
      <c r="K49" s="39"/>
      <c r="L49" s="29"/>
      <c r="M49" s="49">
        <f t="shared" ref="M49:M50" si="2">14.51+13.93</f>
        <v>28.439999999999998</v>
      </c>
      <c r="N49" s="39">
        <v>290.25</v>
      </c>
      <c r="O49" s="49">
        <f t="shared" si="0"/>
        <v>1838.25</v>
      </c>
      <c r="P49" s="5"/>
    </row>
    <row r="50" spans="2:18" ht="30" customHeight="1" x14ac:dyDescent="0.25">
      <c r="B50" s="52" t="s">
        <v>116</v>
      </c>
      <c r="C50" s="52" t="s">
        <v>145</v>
      </c>
      <c r="D50" s="53" t="s">
        <v>153</v>
      </c>
      <c r="E50" s="44" t="s">
        <v>147</v>
      </c>
      <c r="F50" s="35" t="s">
        <v>154</v>
      </c>
      <c r="G50" s="35" t="s">
        <v>155</v>
      </c>
      <c r="H50" s="61">
        <v>137</v>
      </c>
      <c r="I50" s="34">
        <v>45050</v>
      </c>
      <c r="J50" s="39">
        <v>1548</v>
      </c>
      <c r="K50" s="39"/>
      <c r="L50" s="29"/>
      <c r="M50" s="49">
        <f t="shared" si="2"/>
        <v>28.439999999999998</v>
      </c>
      <c r="N50" s="39">
        <v>290.25</v>
      </c>
      <c r="O50" s="49">
        <f t="shared" si="0"/>
        <v>1838.25</v>
      </c>
      <c r="P50" s="5"/>
    </row>
    <row r="51" spans="2:18" ht="30" customHeight="1" x14ac:dyDescent="0.25">
      <c r="B51" s="52" t="s">
        <v>116</v>
      </c>
      <c r="C51" s="52" t="s">
        <v>145</v>
      </c>
      <c r="D51" s="53" t="s">
        <v>23</v>
      </c>
      <c r="E51" s="44" t="s">
        <v>156</v>
      </c>
      <c r="F51" s="35" t="s">
        <v>157</v>
      </c>
      <c r="G51" s="35" t="s">
        <v>158</v>
      </c>
      <c r="H51" s="61">
        <v>138</v>
      </c>
      <c r="I51" s="34">
        <v>45050</v>
      </c>
      <c r="J51" s="39">
        <v>3592.5</v>
      </c>
      <c r="K51" s="39"/>
      <c r="L51" s="29"/>
      <c r="M51" s="49">
        <f>33.68+32.33</f>
        <v>66.009999999999991</v>
      </c>
      <c r="N51" s="39">
        <v>673.59</v>
      </c>
      <c r="O51" s="49">
        <f t="shared" si="0"/>
        <v>4266.09</v>
      </c>
      <c r="P51" s="5"/>
    </row>
    <row r="52" spans="2:18" ht="30" customHeight="1" x14ac:dyDescent="0.25">
      <c r="B52" s="52" t="s">
        <v>116</v>
      </c>
      <c r="C52" s="52" t="s">
        <v>145</v>
      </c>
      <c r="D52" s="53" t="s">
        <v>23</v>
      </c>
      <c r="E52" s="44" t="s">
        <v>156</v>
      </c>
      <c r="F52" s="35" t="s">
        <v>159</v>
      </c>
      <c r="G52" s="35" t="s">
        <v>160</v>
      </c>
      <c r="H52" s="61">
        <v>139</v>
      </c>
      <c r="I52" s="34">
        <v>45050</v>
      </c>
      <c r="J52" s="39">
        <v>3592.5</v>
      </c>
      <c r="K52" s="39"/>
      <c r="L52" s="29"/>
      <c r="M52" s="49">
        <f>33.68+32.33+172.44</f>
        <v>238.45</v>
      </c>
      <c r="N52" s="39">
        <v>673.59</v>
      </c>
      <c r="O52" s="49">
        <f t="shared" si="0"/>
        <v>4266.09</v>
      </c>
      <c r="P52" s="5"/>
    </row>
    <row r="53" spans="2:18" ht="41.25" customHeight="1" x14ac:dyDescent="0.25">
      <c r="B53" s="52" t="s">
        <v>18</v>
      </c>
      <c r="C53" s="52" t="s">
        <v>145</v>
      </c>
      <c r="D53" s="53" t="s">
        <v>20</v>
      </c>
      <c r="E53" s="57" t="s">
        <v>113</v>
      </c>
      <c r="F53" s="35" t="s">
        <v>161</v>
      </c>
      <c r="G53" s="35" t="s">
        <v>22</v>
      </c>
      <c r="H53" s="61">
        <v>140</v>
      </c>
      <c r="I53" s="34">
        <v>45050</v>
      </c>
      <c r="J53" s="39">
        <v>6912</v>
      </c>
      <c r="K53" s="39"/>
      <c r="L53" s="29"/>
      <c r="M53" s="49">
        <f>64.8+62.21</f>
        <v>127.00999999999999</v>
      </c>
      <c r="N53" s="39">
        <v>1296</v>
      </c>
      <c r="O53" s="49">
        <f t="shared" si="0"/>
        <v>8208</v>
      </c>
      <c r="P53" s="5"/>
    </row>
    <row r="54" spans="2:18" ht="40.5" customHeight="1" x14ac:dyDescent="0.25">
      <c r="B54" s="52" t="s">
        <v>162</v>
      </c>
      <c r="C54" s="52" t="s">
        <v>145</v>
      </c>
      <c r="D54" s="53" t="s">
        <v>163</v>
      </c>
      <c r="E54" s="57" t="s">
        <v>113</v>
      </c>
      <c r="F54" s="35" t="s">
        <v>134</v>
      </c>
      <c r="G54" s="35" t="s">
        <v>135</v>
      </c>
      <c r="H54" s="61">
        <v>141</v>
      </c>
      <c r="I54" s="38">
        <v>45050</v>
      </c>
      <c r="J54" s="46"/>
      <c r="K54" s="46">
        <v>42050.77</v>
      </c>
      <c r="L54" s="29"/>
      <c r="M54" s="49">
        <f>2102.54+2018.44</f>
        <v>4120.9799999999996</v>
      </c>
      <c r="N54" s="46"/>
      <c r="O54" s="49">
        <f t="shared" si="0"/>
        <v>42050.77</v>
      </c>
      <c r="P54" s="5"/>
    </row>
    <row r="55" spans="2:18" ht="30" customHeight="1" x14ac:dyDescent="0.25">
      <c r="B55" s="52" t="s">
        <v>116</v>
      </c>
      <c r="C55" s="52" t="s">
        <v>145</v>
      </c>
      <c r="D55" s="53" t="s">
        <v>164</v>
      </c>
      <c r="E55" s="57" t="s">
        <v>113</v>
      </c>
      <c r="F55" s="36" t="s">
        <v>130</v>
      </c>
      <c r="G55" s="36" t="s">
        <v>131</v>
      </c>
      <c r="H55" s="61">
        <v>142</v>
      </c>
      <c r="I55" s="38">
        <v>45051</v>
      </c>
      <c r="J55" s="46"/>
      <c r="K55" s="45">
        <v>4440</v>
      </c>
      <c r="L55" s="29"/>
      <c r="M55" s="49">
        <f>8.88+8.52</f>
        <v>17.399999999999999</v>
      </c>
      <c r="N55" s="45">
        <v>177.6</v>
      </c>
      <c r="O55" s="49">
        <f t="shared" si="0"/>
        <v>4617.6000000000004</v>
      </c>
      <c r="P55" s="5"/>
    </row>
    <row r="56" spans="2:18" ht="30" customHeight="1" x14ac:dyDescent="0.25">
      <c r="B56" s="52" t="s">
        <v>116</v>
      </c>
      <c r="C56" s="52" t="s">
        <v>145</v>
      </c>
      <c r="D56" s="53" t="s">
        <v>165</v>
      </c>
      <c r="E56" s="43">
        <v>45028</v>
      </c>
      <c r="F56" s="35" t="s">
        <v>166</v>
      </c>
      <c r="G56" s="35" t="s">
        <v>167</v>
      </c>
      <c r="H56" s="61">
        <v>144</v>
      </c>
      <c r="I56" s="34">
        <v>45070</v>
      </c>
      <c r="J56" s="39">
        <v>1458.69</v>
      </c>
      <c r="K56" s="46"/>
      <c r="L56" s="29"/>
      <c r="M56" s="49">
        <f>13.68+13.13+70.02</f>
        <v>96.83</v>
      </c>
      <c r="N56" s="39">
        <v>273.5</v>
      </c>
      <c r="O56" s="49">
        <f t="shared" si="0"/>
        <v>1732.19</v>
      </c>
      <c r="P56" s="40"/>
      <c r="Q56" s="40"/>
    </row>
    <row r="57" spans="2:18" ht="51.75" customHeight="1" x14ac:dyDescent="0.25">
      <c r="B57" s="52" t="s">
        <v>116</v>
      </c>
      <c r="C57" s="52" t="s">
        <v>145</v>
      </c>
      <c r="D57" s="54" t="s">
        <v>168</v>
      </c>
      <c r="E57" s="43">
        <v>45065</v>
      </c>
      <c r="F57" s="35" t="s">
        <v>166</v>
      </c>
      <c r="G57" s="35" t="s">
        <v>167</v>
      </c>
      <c r="H57" s="61">
        <v>146</v>
      </c>
      <c r="I57" s="34">
        <v>45070</v>
      </c>
      <c r="J57" s="39">
        <v>1458.69</v>
      </c>
      <c r="K57" s="46"/>
      <c r="L57" s="29"/>
      <c r="M57" s="49">
        <f>13.68+13.13+70.02</f>
        <v>96.83</v>
      </c>
      <c r="N57" s="39">
        <v>273.5</v>
      </c>
      <c r="O57" s="49">
        <f t="shared" si="0"/>
        <v>1732.19</v>
      </c>
      <c r="P57" s="5"/>
    </row>
    <row r="58" spans="2:18" ht="51.75" customHeight="1" x14ac:dyDescent="0.25">
      <c r="B58" s="52" t="s">
        <v>18</v>
      </c>
      <c r="C58" s="52" t="s">
        <v>145</v>
      </c>
      <c r="D58" s="55" t="s">
        <v>169</v>
      </c>
      <c r="E58" s="58" t="s">
        <v>113</v>
      </c>
      <c r="F58" s="36" t="s">
        <v>170</v>
      </c>
      <c r="G58" s="36" t="s">
        <v>171</v>
      </c>
      <c r="H58" s="61">
        <v>164</v>
      </c>
      <c r="I58" s="38">
        <v>45082</v>
      </c>
      <c r="J58" s="41"/>
      <c r="K58" s="45">
        <v>37440</v>
      </c>
      <c r="L58" s="29"/>
      <c r="M58" s="49">
        <f>74.88+71.88</f>
        <v>146.76</v>
      </c>
      <c r="N58" s="45">
        <v>1497.6</v>
      </c>
      <c r="O58" s="49">
        <f t="shared" si="0"/>
        <v>38937.599999999999</v>
      </c>
      <c r="P58" s="5"/>
      <c r="Q58" s="5"/>
    </row>
    <row r="59" spans="2:18" ht="51.75" customHeight="1" x14ac:dyDescent="0.25">
      <c r="B59" s="52" t="s">
        <v>116</v>
      </c>
      <c r="C59" s="52" t="s">
        <v>145</v>
      </c>
      <c r="D59" s="53" t="s">
        <v>172</v>
      </c>
      <c r="E59" s="58" t="s">
        <v>113</v>
      </c>
      <c r="F59" s="36" t="s">
        <v>173</v>
      </c>
      <c r="G59" s="36" t="s">
        <v>174</v>
      </c>
      <c r="H59" s="62">
        <v>165</v>
      </c>
      <c r="I59" s="38">
        <v>45082</v>
      </c>
      <c r="J59" s="42"/>
      <c r="K59" s="45">
        <v>26090</v>
      </c>
      <c r="L59" s="29"/>
      <c r="M59" s="49">
        <f>52.18+50.09+1252.32</f>
        <v>1354.59</v>
      </c>
      <c r="N59" s="45">
        <v>1043.5999999999999</v>
      </c>
      <c r="O59" s="49">
        <f t="shared" si="0"/>
        <v>27133.599999999999</v>
      </c>
      <c r="P59" s="5"/>
      <c r="Q59" s="5"/>
    </row>
    <row r="60" spans="2:18" ht="51.75" customHeight="1" x14ac:dyDescent="0.25">
      <c r="B60" s="52" t="s">
        <v>116</v>
      </c>
      <c r="C60" s="52" t="s">
        <v>145</v>
      </c>
      <c r="D60" s="53" t="s">
        <v>175</v>
      </c>
      <c r="E60" s="43">
        <v>45077</v>
      </c>
      <c r="F60" s="35" t="s">
        <v>176</v>
      </c>
      <c r="G60" s="35" t="s">
        <v>22</v>
      </c>
      <c r="H60" s="62">
        <v>166</v>
      </c>
      <c r="I60" s="34">
        <v>45082</v>
      </c>
      <c r="J60" s="39">
        <v>7600</v>
      </c>
      <c r="K60" s="47"/>
      <c r="L60" s="29"/>
      <c r="M60" s="49">
        <f>71.25+68.4</f>
        <v>139.65</v>
      </c>
      <c r="N60" s="39">
        <v>1425</v>
      </c>
      <c r="O60" s="49">
        <f t="shared" si="0"/>
        <v>9025</v>
      </c>
      <c r="P60" s="5"/>
      <c r="Q60" s="5"/>
    </row>
    <row r="61" spans="2:18" ht="33" customHeight="1" x14ac:dyDescent="0.25">
      <c r="B61" s="52" t="s">
        <v>18</v>
      </c>
      <c r="C61" s="52" t="s">
        <v>145</v>
      </c>
      <c r="D61" s="56" t="s">
        <v>177</v>
      </c>
      <c r="E61" s="57" t="s">
        <v>113</v>
      </c>
      <c r="F61" s="35" t="s">
        <v>134</v>
      </c>
      <c r="G61" s="35" t="s">
        <v>135</v>
      </c>
      <c r="H61" s="61">
        <v>167</v>
      </c>
      <c r="I61" s="38">
        <v>45082</v>
      </c>
      <c r="J61" s="64"/>
      <c r="K61" s="46">
        <v>17260.23</v>
      </c>
      <c r="L61" s="29"/>
      <c r="M61" s="49">
        <f>863.01+828.49</f>
        <v>1691.5</v>
      </c>
      <c r="N61" s="46"/>
      <c r="O61" s="49">
        <f t="shared" si="0"/>
        <v>17260.23</v>
      </c>
      <c r="P61" s="5"/>
    </row>
    <row r="62" spans="2:18" ht="20.25" customHeight="1" x14ac:dyDescent="0.25">
      <c r="B62" s="25"/>
      <c r="C62" s="6"/>
      <c r="D62" s="26"/>
      <c r="E62" s="27"/>
      <c r="F62" s="35"/>
      <c r="G62" s="28"/>
      <c r="H62" s="15" t="s">
        <v>178</v>
      </c>
      <c r="I62" s="15"/>
      <c r="J62" s="31">
        <f>SUM(J6:J61)</f>
        <v>150735.98000000001</v>
      </c>
      <c r="K62" s="31">
        <f>SUM(K6:K61)</f>
        <v>528282</v>
      </c>
      <c r="L62" s="31">
        <f>SUM(L5:L61)</f>
        <v>0</v>
      </c>
      <c r="M62" s="31">
        <f>SUM(M6:M61)</f>
        <v>23983.250000000011</v>
      </c>
      <c r="N62" s="31">
        <f>SUM(N6:N61)</f>
        <v>42564.059999999983</v>
      </c>
      <c r="O62" s="31">
        <f>SUM(O6:O61)</f>
        <v>721582.0399999998</v>
      </c>
      <c r="P62" s="5"/>
      <c r="R62" s="5"/>
    </row>
    <row r="63" spans="2:18" ht="44.25" customHeight="1" x14ac:dyDescent="0.25">
      <c r="B63" s="1" t="s">
        <v>179</v>
      </c>
      <c r="C63"/>
      <c r="E63"/>
      <c r="F63" s="35"/>
      <c r="G63"/>
      <c r="H63"/>
      <c r="I63"/>
      <c r="J63"/>
      <c r="K63"/>
      <c r="L63"/>
      <c r="N63"/>
      <c r="O63" s="5"/>
    </row>
    <row r="64" spans="2:18" ht="60" customHeight="1" x14ac:dyDescent="0.25">
      <c r="B64" s="68" t="s">
        <v>180</v>
      </c>
      <c r="C64" s="68"/>
      <c r="E64"/>
      <c r="F64" s="35"/>
      <c r="G64"/>
      <c r="H64"/>
      <c r="I64"/>
      <c r="J64"/>
      <c r="K64"/>
      <c r="L64"/>
      <c r="N64"/>
      <c r="O64" s="5"/>
    </row>
    <row r="65" spans="2:15" ht="36" x14ac:dyDescent="0.25">
      <c r="B65" s="32" t="s">
        <v>4</v>
      </c>
      <c r="C65" s="32" t="s">
        <v>5</v>
      </c>
      <c r="D65" s="32" t="s">
        <v>6</v>
      </c>
      <c r="E65" s="32" t="s">
        <v>7</v>
      </c>
      <c r="F65" s="50" t="s">
        <v>8</v>
      </c>
      <c r="G65" s="32" t="s">
        <v>9</v>
      </c>
      <c r="H65" s="32" t="s">
        <v>10</v>
      </c>
      <c r="I65" s="32" t="s">
        <v>11</v>
      </c>
      <c r="J65" s="32" t="s">
        <v>12</v>
      </c>
      <c r="K65" s="32" t="s">
        <v>13</v>
      </c>
      <c r="L65" s="32" t="s">
        <v>14</v>
      </c>
      <c r="M65" s="32" t="s">
        <v>15</v>
      </c>
      <c r="N65" s="32" t="s">
        <v>16</v>
      </c>
      <c r="O65" s="32" t="s">
        <v>17</v>
      </c>
    </row>
    <row r="66" spans="2:15" x14ac:dyDescent="0.25">
      <c r="B66" s="16" t="s">
        <v>181</v>
      </c>
      <c r="C66" s="16" t="s">
        <v>181</v>
      </c>
      <c r="D66" s="22" t="s">
        <v>182</v>
      </c>
      <c r="E66" s="23">
        <v>45017</v>
      </c>
      <c r="F66" s="44" t="s">
        <v>183</v>
      </c>
      <c r="G66" s="22"/>
      <c r="H66" s="16"/>
      <c r="I66" s="16"/>
      <c r="J66" s="17">
        <v>23456.639999999999</v>
      </c>
      <c r="K66" s="16"/>
      <c r="L66" s="16"/>
      <c r="M66" s="16"/>
      <c r="N66" s="16"/>
      <c r="O66" s="17">
        <f>J66</f>
        <v>23456.639999999999</v>
      </c>
    </row>
    <row r="67" spans="2:15" x14ac:dyDescent="0.25">
      <c r="B67" s="16" t="s">
        <v>181</v>
      </c>
      <c r="C67" s="16" t="s">
        <v>184</v>
      </c>
      <c r="D67" s="22" t="s">
        <v>182</v>
      </c>
      <c r="E67" s="23">
        <v>45047</v>
      </c>
      <c r="F67" s="44" t="s">
        <v>183</v>
      </c>
      <c r="G67" s="51"/>
      <c r="H67" s="18"/>
      <c r="I67" s="18"/>
      <c r="J67" s="17">
        <v>7460.8</v>
      </c>
      <c r="K67" s="16"/>
      <c r="L67" s="16"/>
      <c r="M67" s="16"/>
      <c r="N67" s="16"/>
      <c r="O67" s="17">
        <f t="shared" ref="O67:O68" si="3">J67</f>
        <v>7460.8</v>
      </c>
    </row>
    <row r="68" spans="2:15" x14ac:dyDescent="0.25">
      <c r="B68" s="16" t="s">
        <v>181</v>
      </c>
      <c r="C68" s="16" t="s">
        <v>184</v>
      </c>
      <c r="D68" s="22" t="s">
        <v>182</v>
      </c>
      <c r="E68" s="23">
        <v>45078</v>
      </c>
      <c r="F68" s="44" t="s">
        <v>183</v>
      </c>
      <c r="G68" s="22"/>
      <c r="H68" s="16"/>
      <c r="I68" s="16"/>
      <c r="J68" s="17">
        <v>15072</v>
      </c>
      <c r="K68" s="16"/>
      <c r="L68" s="16"/>
      <c r="M68" s="16"/>
      <c r="N68" s="16"/>
      <c r="O68" s="17">
        <f t="shared" si="3"/>
        <v>15072</v>
      </c>
    </row>
    <row r="69" spans="2:15" x14ac:dyDescent="0.25">
      <c r="B69" s="19"/>
      <c r="C69" s="19"/>
      <c r="D69" s="19"/>
      <c r="E69" s="19"/>
      <c r="F69" s="19"/>
      <c r="G69" s="20"/>
      <c r="H69" s="20"/>
      <c r="I69" s="20" t="s">
        <v>178</v>
      </c>
      <c r="J69" s="21">
        <f>SUM(J66:J68)</f>
        <v>45989.440000000002</v>
      </c>
      <c r="K69" s="20"/>
      <c r="L69" s="20"/>
      <c r="M69" s="20"/>
      <c r="N69" s="20"/>
      <c r="O69" s="21">
        <f>SUM(O66:O68)</f>
        <v>45989.440000000002</v>
      </c>
    </row>
    <row r="70" spans="2:15" x14ac:dyDescent="0.25">
      <c r="B70" s="10"/>
      <c r="C70" s="11"/>
      <c r="D70" s="12"/>
      <c r="E70" s="11"/>
      <c r="F70" s="11"/>
    </row>
    <row r="71" spans="2:15" ht="30" customHeight="1" x14ac:dyDescent="0.25">
      <c r="B71" s="66" t="s">
        <v>185</v>
      </c>
      <c r="C71" s="66"/>
      <c r="E71"/>
      <c r="F71"/>
    </row>
    <row r="72" spans="2:15" ht="30" customHeight="1" x14ac:dyDescent="0.25">
      <c r="B72" s="69" t="s">
        <v>186</v>
      </c>
      <c r="C72" s="70"/>
      <c r="D72" s="70"/>
      <c r="E72" s="70"/>
      <c r="F72" s="71"/>
    </row>
    <row r="73" spans="2:15" ht="22.5" x14ac:dyDescent="0.25">
      <c r="B73" s="24" t="s">
        <v>187</v>
      </c>
      <c r="C73" s="24" t="s">
        <v>188</v>
      </c>
      <c r="D73" s="24" t="s">
        <v>184</v>
      </c>
      <c r="E73" s="24" t="s">
        <v>189</v>
      </c>
      <c r="F73" s="24" t="s">
        <v>178</v>
      </c>
    </row>
    <row r="74" spans="2:15" ht="33.75" x14ac:dyDescent="0.25">
      <c r="B74" s="7" t="s">
        <v>190</v>
      </c>
      <c r="C74" s="8">
        <v>600000</v>
      </c>
      <c r="D74" s="8">
        <v>280000</v>
      </c>
      <c r="E74" s="8">
        <v>1650000</v>
      </c>
      <c r="F74" s="8">
        <f>SUM(C74:E74)</f>
        <v>2530000</v>
      </c>
    </row>
    <row r="75" spans="2:15" ht="22.5" x14ac:dyDescent="0.25">
      <c r="B75" s="7" t="s">
        <v>191</v>
      </c>
      <c r="C75" s="8">
        <v>600000</v>
      </c>
      <c r="D75" s="8">
        <v>250000</v>
      </c>
      <c r="E75" s="8">
        <v>1650000</v>
      </c>
      <c r="F75" s="8">
        <f t="shared" ref="F75:F80" si="4">SUM(C75:E75)</f>
        <v>2500000</v>
      </c>
    </row>
    <row r="76" spans="2:15" ht="22.5" x14ac:dyDescent="0.25">
      <c r="B76" s="7" t="s">
        <v>192</v>
      </c>
      <c r="C76" s="8">
        <v>269840.48</v>
      </c>
      <c r="D76" s="9">
        <v>50392</v>
      </c>
      <c r="E76" s="8">
        <v>451741.54</v>
      </c>
      <c r="F76" s="8">
        <f t="shared" si="4"/>
        <v>771974.02</v>
      </c>
    </row>
    <row r="77" spans="2:15" ht="22.5" x14ac:dyDescent="0.25">
      <c r="B77" s="7" t="s">
        <v>193</v>
      </c>
      <c r="C77" s="8">
        <v>276769.13</v>
      </c>
      <c r="D77" s="8">
        <v>73945.600000000006</v>
      </c>
      <c r="E77" s="8">
        <v>505091.55</v>
      </c>
      <c r="F77" s="8">
        <f>SUM(C77:E77)</f>
        <v>855806.28</v>
      </c>
    </row>
    <row r="78" spans="2:15" ht="22.5" x14ac:dyDescent="0.25">
      <c r="B78" s="7" t="s">
        <v>194</v>
      </c>
      <c r="C78" s="8">
        <v>0</v>
      </c>
      <c r="D78" s="8">
        <v>30000</v>
      </c>
      <c r="E78" s="8">
        <v>0</v>
      </c>
      <c r="F78" s="8">
        <f t="shared" si="4"/>
        <v>30000</v>
      </c>
    </row>
    <row r="79" spans="2:15" ht="22.5" x14ac:dyDescent="0.25">
      <c r="B79" s="7" t="s">
        <v>195</v>
      </c>
      <c r="C79" s="8">
        <f>C75-C77</f>
        <v>323230.87</v>
      </c>
      <c r="D79" s="8">
        <f>D75-D77</f>
        <v>176054.39999999999</v>
      </c>
      <c r="E79" s="8">
        <f>E75-E77</f>
        <v>1144908.45</v>
      </c>
      <c r="F79" s="8">
        <f t="shared" si="4"/>
        <v>1644193.72</v>
      </c>
    </row>
    <row r="80" spans="2:15" ht="33.75" x14ac:dyDescent="0.25">
      <c r="B80" s="7" t="s">
        <v>196</v>
      </c>
      <c r="C80" s="8">
        <v>0</v>
      </c>
      <c r="D80" s="8">
        <v>11518.72</v>
      </c>
      <c r="E80" s="8">
        <v>0</v>
      </c>
      <c r="F80" s="8">
        <f t="shared" si="4"/>
        <v>11518.72</v>
      </c>
    </row>
    <row r="81" spans="2:6" ht="22.5" x14ac:dyDescent="0.25">
      <c r="B81" s="7" t="s">
        <v>197</v>
      </c>
      <c r="C81" s="13">
        <f>C77+C80</f>
        <v>276769.13</v>
      </c>
      <c r="D81" s="13">
        <f t="shared" ref="D81" si="5">D77+D80</f>
        <v>85464.320000000007</v>
      </c>
      <c r="E81" s="13">
        <f>E77+E80</f>
        <v>505091.55</v>
      </c>
      <c r="F81" s="8">
        <f>C81+D81+E81</f>
        <v>867325</v>
      </c>
    </row>
  </sheetData>
  <mergeCells count="5">
    <mergeCell ref="B2:C2"/>
    <mergeCell ref="B4:C4"/>
    <mergeCell ref="B64:C64"/>
    <mergeCell ref="B71:C71"/>
    <mergeCell ref="B72:F72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06223-BD71-46C2-B815-0A5C0E3E41A2}">
  <sheetPr>
    <pageSetUpPr fitToPage="1"/>
  </sheetPr>
  <dimension ref="B1:P13"/>
  <sheetViews>
    <sheetView workbookViewId="0">
      <selection activeCell="B3" sqref="B3:F12"/>
    </sheetView>
  </sheetViews>
  <sheetFormatPr defaultRowHeight="15" x14ac:dyDescent="0.25"/>
  <cols>
    <col min="1" max="1" width="4.85546875" customWidth="1"/>
    <col min="2" max="2" width="24.42578125" style="3" customWidth="1"/>
    <col min="3" max="3" width="16" style="3" customWidth="1"/>
    <col min="4" max="4" width="13.140625" customWidth="1"/>
    <col min="5" max="5" width="13.7109375" style="3" customWidth="1"/>
    <col min="6" max="6" width="13.140625" style="3" customWidth="1"/>
    <col min="7" max="7" width="15.28515625" style="3" customWidth="1"/>
    <col min="8" max="9" width="8.7109375" style="3" customWidth="1"/>
    <col min="10" max="10" width="10" style="3" customWidth="1"/>
    <col min="11" max="11" width="9.42578125" style="3" customWidth="1"/>
    <col min="12" max="12" width="8.7109375" style="3" customWidth="1"/>
    <col min="13" max="13" width="8" style="3" customWidth="1"/>
    <col min="14" max="14" width="9.7109375" customWidth="1"/>
    <col min="15" max="16" width="11.5703125" style="3" customWidth="1"/>
    <col min="17" max="17" width="17.85546875" customWidth="1"/>
  </cols>
  <sheetData>
    <row r="1" spans="2:6" x14ac:dyDescent="0.25">
      <c r="B1" s="2" t="s">
        <v>0</v>
      </c>
    </row>
    <row r="2" spans="2:6" ht="36.75" customHeight="1" x14ac:dyDescent="0.25">
      <c r="B2" s="2" t="s">
        <v>185</v>
      </c>
      <c r="C2"/>
      <c r="E2"/>
      <c r="F2"/>
    </row>
    <row r="3" spans="2:6" ht="28.5" customHeight="1" x14ac:dyDescent="0.25">
      <c r="B3" s="72" t="s">
        <v>198</v>
      </c>
      <c r="C3" s="72"/>
      <c r="E3"/>
      <c r="F3"/>
    </row>
    <row r="4" spans="2:6" ht="35.25" customHeight="1" x14ac:dyDescent="0.25">
      <c r="B4" s="14" t="s">
        <v>187</v>
      </c>
      <c r="C4" s="14" t="s">
        <v>188</v>
      </c>
      <c r="D4" s="14" t="s">
        <v>184</v>
      </c>
      <c r="E4" s="14" t="s">
        <v>189</v>
      </c>
      <c r="F4" s="14" t="s">
        <v>178</v>
      </c>
    </row>
    <row r="5" spans="2:6" ht="21.75" customHeight="1" x14ac:dyDescent="0.25">
      <c r="B5" s="7" t="s">
        <v>199</v>
      </c>
      <c r="C5" s="8">
        <v>432000</v>
      </c>
      <c r="D5" s="8">
        <v>250000</v>
      </c>
      <c r="E5" s="8">
        <v>1118000</v>
      </c>
      <c r="F5" s="8">
        <f>SUM(C5:E5)</f>
        <v>1800000</v>
      </c>
    </row>
    <row r="6" spans="2:6" ht="22.5" customHeight="1" x14ac:dyDescent="0.25">
      <c r="B6" s="7" t="s">
        <v>191</v>
      </c>
      <c r="C6" s="8">
        <v>432000</v>
      </c>
      <c r="D6" s="8">
        <v>250000</v>
      </c>
      <c r="E6" s="8">
        <v>1118000</v>
      </c>
      <c r="F6" s="8">
        <f t="shared" ref="F6:F11" si="0">SUM(C6:E6)</f>
        <v>1800000</v>
      </c>
    </row>
    <row r="7" spans="2:6" ht="23.25" customHeight="1" x14ac:dyDescent="0.25">
      <c r="B7" s="7" t="s">
        <v>192</v>
      </c>
      <c r="C7" s="8">
        <v>3462.69</v>
      </c>
      <c r="D7" s="9">
        <v>19528</v>
      </c>
      <c r="E7" s="8">
        <v>0</v>
      </c>
      <c r="F7" s="8">
        <f t="shared" si="0"/>
        <v>22990.69</v>
      </c>
    </row>
    <row r="8" spans="2:6" ht="16.5" customHeight="1" x14ac:dyDescent="0.25">
      <c r="B8" s="7" t="s">
        <v>193</v>
      </c>
      <c r="C8" s="8">
        <v>3462</v>
      </c>
      <c r="D8" s="8">
        <v>19528</v>
      </c>
      <c r="E8" s="8">
        <v>0</v>
      </c>
      <c r="F8" s="8">
        <f>SUM(C8:E8)</f>
        <v>22990</v>
      </c>
    </row>
    <row r="9" spans="2:6" ht="20.25" customHeight="1" x14ac:dyDescent="0.25">
      <c r="B9" s="7" t="s">
        <v>200</v>
      </c>
      <c r="C9" s="8">
        <v>0</v>
      </c>
      <c r="D9" s="8">
        <v>0</v>
      </c>
      <c r="E9" s="8">
        <v>0</v>
      </c>
      <c r="F9" s="8">
        <f t="shared" si="0"/>
        <v>0</v>
      </c>
    </row>
    <row r="10" spans="2:6" ht="24" customHeight="1" x14ac:dyDescent="0.25">
      <c r="B10" s="7" t="s">
        <v>201</v>
      </c>
      <c r="C10" s="8">
        <v>428537.31</v>
      </c>
      <c r="D10" s="8">
        <v>230472</v>
      </c>
      <c r="E10" s="8">
        <v>1118000</v>
      </c>
      <c r="F10" s="8">
        <f t="shared" si="0"/>
        <v>1777009.31</v>
      </c>
    </row>
    <row r="11" spans="2:6" ht="21" customHeight="1" x14ac:dyDescent="0.25">
      <c r="B11" s="7" t="s">
        <v>202</v>
      </c>
      <c r="C11" s="8">
        <v>121891.32</v>
      </c>
      <c r="D11" s="8">
        <v>8334.8799999999992</v>
      </c>
      <c r="E11" s="8">
        <v>28921.8</v>
      </c>
      <c r="F11" s="8">
        <f t="shared" si="0"/>
        <v>159148</v>
      </c>
    </row>
    <row r="12" spans="2:6" ht="26.25" customHeight="1" x14ac:dyDescent="0.25">
      <c r="B12" s="7" t="s">
        <v>203</v>
      </c>
      <c r="C12" s="13">
        <f>C7+C11</f>
        <v>125354.01000000001</v>
      </c>
      <c r="D12" s="8">
        <v>27862.880000000001</v>
      </c>
      <c r="E12" s="8">
        <f>E7+E11</f>
        <v>28921.8</v>
      </c>
      <c r="F12" s="8">
        <f>C12+D12+E12</f>
        <v>182138.69</v>
      </c>
    </row>
    <row r="13" spans="2:6" x14ac:dyDescent="0.25">
      <c r="B13" s="10"/>
      <c r="C13" s="11"/>
      <c r="D13" s="12"/>
      <c r="E13" s="11"/>
      <c r="F13" s="11"/>
    </row>
  </sheetData>
  <mergeCells count="1">
    <mergeCell ref="B3:C3"/>
  </mergeCells>
  <pageMargins left="0.511811024" right="0.511811024" top="0.78740157499999996" bottom="0.78740157499999996" header="0.31496062000000002" footer="0.31496062000000002"/>
  <pageSetup paperSize="9"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9EC7224CD7C434B8DA1BB4287D8EDD6" ma:contentTypeVersion="13" ma:contentTypeDescription="Crie um novo documento." ma:contentTypeScope="" ma:versionID="15f7a6fcde026847213e329cdb246b3a">
  <xsd:schema xmlns:xsd="http://www.w3.org/2001/XMLSchema" xmlns:xs="http://www.w3.org/2001/XMLSchema" xmlns:p="http://schemas.microsoft.com/office/2006/metadata/properties" xmlns:ns2="306c6372-641f-4f58-b0c9-9b714448f138" xmlns:ns3="25522c09-5c4f-44a0-aaee-d1c4880bf795" targetNamespace="http://schemas.microsoft.com/office/2006/metadata/properties" ma:root="true" ma:fieldsID="c3a419e54d2580bee496fa0c08122e1c" ns2:_="" ns3:_="">
    <xsd:import namespace="306c6372-641f-4f58-b0c9-9b714448f138"/>
    <xsd:import namespace="25522c09-5c4f-44a0-aaee-d1c4880bf7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c6372-641f-4f58-b0c9-9b714448f1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22c09-5c4f-44a0-aaee-d1c4880bf79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306c6372-641f-4f58-b0c9-9b714448f138" xsi:nil="true"/>
  </documentManagement>
</p:properties>
</file>

<file path=customXml/itemProps1.xml><?xml version="1.0" encoding="utf-8"?>
<ds:datastoreItem xmlns:ds="http://schemas.openxmlformats.org/officeDocument/2006/customXml" ds:itemID="{D2957D1C-9F19-488C-9F8B-286070D65D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F4AB24-C1EC-4687-B7A4-A254C4F755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c6372-641f-4f58-b0c9-9b714448f138"/>
    <ds:schemaRef ds:uri="25522c09-5c4f-44a0-aaee-d1c4880bf7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053B20-ED0F-41D1-B867-4D30BAA76FDB}">
  <ds:schemaRefs>
    <ds:schemaRef ds:uri="http://schemas.microsoft.com/office/2006/metadata/properties"/>
    <ds:schemaRef ds:uri="http://schemas.microsoft.com/office/infopath/2007/PartnerControls"/>
    <ds:schemaRef ds:uri="306c6372-641f-4f58-b0c9-9b714448f1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KLIMT E DODF -ANEXO I</vt:lpstr>
      <vt:lpstr> RESUMO - ANEXO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Franke Viegas</dc:creator>
  <cp:keywords/>
  <dc:description/>
  <cp:lastModifiedBy>Claudia Maria Macedo Holanda da Silva</cp:lastModifiedBy>
  <cp:revision/>
  <dcterms:created xsi:type="dcterms:W3CDTF">2020-01-14T19:59:01Z</dcterms:created>
  <dcterms:modified xsi:type="dcterms:W3CDTF">2023-07-31T14:57:51Z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0x01010049EC7224CD7C434B8DA1BB4287D8EDD6</vt:lpwstr>
  </property>
</Properties>
</file>